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COURS FOAD\"/>
    </mc:Choice>
  </mc:AlternateContent>
  <xr:revisionPtr revIDLastSave="0" documentId="13_ncr:1_{8666AEA2-C397-486C-BB2B-85D23D9E7E2A}" xr6:coauthVersionLast="47" xr6:coauthVersionMax="47" xr10:uidLastSave="{00000000-0000-0000-0000-000000000000}"/>
  <bookViews>
    <workbookView xWindow="-120" yWindow="-120" windowWidth="20730" windowHeight="11160" firstSheet="10" activeTab="16" xr2:uid="{AABC0862-050F-4A66-BC12-8697CC8F8FD8}"/>
  </bookViews>
  <sheets>
    <sheet name="Somme" sheetId="1" r:id="rId1"/>
    <sheet name="Moyenne" sheetId="2" r:id="rId2"/>
    <sheet name="Si" sheetId="3" r:id="rId3"/>
    <sheet name="Recherchev" sheetId="4" r:id="rId4"/>
    <sheet name="Rechercheh" sheetId="5" r:id="rId5"/>
    <sheet name="Somme si" sheetId="6" r:id="rId6"/>
    <sheet name="NB si" sheetId="8" r:id="rId7"/>
    <sheet name="$" sheetId="9" r:id="rId8"/>
    <sheet name="Graphique" sheetId="10" r:id="rId9"/>
    <sheet name="Filtre" sheetId="11" r:id="rId10"/>
    <sheet name="Mise en forme" sheetId="12" r:id="rId11"/>
    <sheet name="TCD" sheetId="13" r:id="rId12"/>
    <sheet name="EXO TCD" sheetId="17" r:id="rId13"/>
    <sheet name="Aujourdhui" sheetId="14" r:id="rId14"/>
    <sheet name="DATEDIF" sheetId="15" r:id="rId15"/>
    <sheet name="AUTRES FONCTIONS" sheetId="16" r:id="rId16"/>
    <sheet name="TEST " sheetId="18" r:id="rId17"/>
  </sheets>
  <externalReferences>
    <externalReference r:id="rId18"/>
  </externalReferenc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 i="16" l="1"/>
  <c r="D81" i="16"/>
  <c r="C81" i="16"/>
  <c r="B81" i="16"/>
  <c r="E80" i="16"/>
  <c r="D80" i="16"/>
  <c r="C80" i="16"/>
  <c r="B80" i="16"/>
  <c r="E79" i="16"/>
  <c r="D79" i="16"/>
  <c r="C79" i="16"/>
  <c r="B79" i="16"/>
  <c r="E78" i="16"/>
  <c r="D78" i="16"/>
  <c r="C78" i="16"/>
  <c r="B78" i="16"/>
  <c r="E77" i="16"/>
  <c r="D77" i="16"/>
  <c r="C77" i="16"/>
  <c r="B77" i="16"/>
  <c r="E76" i="16"/>
  <c r="D76" i="16"/>
  <c r="C76" i="16"/>
  <c r="B76" i="16"/>
  <c r="E75" i="16"/>
  <c r="D75" i="16"/>
  <c r="C75" i="16"/>
  <c r="B75" i="16"/>
  <c r="E74" i="16"/>
  <c r="D74" i="16"/>
  <c r="C74" i="16"/>
  <c r="B74" i="16"/>
  <c r="E73" i="16"/>
  <c r="D73" i="16"/>
  <c r="C73" i="16"/>
  <c r="B73" i="16"/>
  <c r="E72" i="16"/>
  <c r="D72" i="16"/>
  <c r="C72" i="16"/>
  <c r="B72" i="16"/>
  <c r="E71" i="16"/>
  <c r="D71" i="16"/>
  <c r="C71" i="16"/>
  <c r="B71" i="16"/>
  <c r="E70" i="16"/>
  <c r="D70" i="16"/>
  <c r="C70" i="16"/>
  <c r="B70" i="16"/>
  <c r="E69" i="16"/>
  <c r="D69" i="16"/>
  <c r="C69" i="16"/>
  <c r="B69" i="16"/>
  <c r="E68" i="16"/>
  <c r="D68" i="16"/>
  <c r="C68" i="16"/>
  <c r="B68" i="16"/>
  <c r="E67" i="16"/>
  <c r="D67" i="16"/>
  <c r="C67" i="16"/>
  <c r="B67" i="16"/>
  <c r="E66" i="16"/>
  <c r="D66" i="16"/>
  <c r="C66" i="16"/>
  <c r="B66" i="16"/>
  <c r="E65" i="16"/>
  <c r="D65" i="16"/>
  <c r="C65" i="16"/>
  <c r="B65" i="16"/>
  <c r="E64" i="16"/>
  <c r="D64" i="16"/>
  <c r="C64" i="16"/>
  <c r="B64" i="16"/>
  <c r="E63" i="16"/>
  <c r="D63" i="16"/>
  <c r="C63" i="16"/>
  <c r="B63" i="16"/>
  <c r="E62" i="16"/>
  <c r="D62" i="16"/>
  <c r="C62" i="16"/>
  <c r="B62" i="16"/>
  <c r="E61" i="16"/>
  <c r="D61" i="16"/>
  <c r="C61" i="16"/>
  <c r="B61" i="16"/>
  <c r="E60" i="16"/>
  <c r="D60" i="16"/>
  <c r="C60" i="16"/>
  <c r="B60" i="16"/>
  <c r="E59" i="16"/>
  <c r="D59" i="16"/>
  <c r="C59" i="16"/>
  <c r="B59" i="16"/>
  <c r="E58" i="16"/>
  <c r="D58" i="16"/>
  <c r="C58" i="16"/>
  <c r="B58" i="16"/>
  <c r="E57" i="16"/>
  <c r="D57" i="16"/>
  <c r="C57" i="16"/>
  <c r="B57" i="16"/>
  <c r="E56" i="16"/>
  <c r="D56" i="16"/>
  <c r="C56" i="16"/>
  <c r="B56" i="16"/>
  <c r="E55" i="16"/>
  <c r="D55" i="16"/>
  <c r="C55" i="16"/>
  <c r="B55" i="16"/>
  <c r="E54" i="16"/>
  <c r="D54" i="16"/>
  <c r="C54" i="16"/>
  <c r="B54" i="16"/>
  <c r="E53" i="16"/>
  <c r="D53" i="16"/>
  <c r="C53" i="16"/>
  <c r="B53" i="16"/>
  <c r="E52" i="16"/>
  <c r="D52" i="16"/>
  <c r="C52" i="16"/>
  <c r="B52" i="16"/>
  <c r="E51" i="16"/>
  <c r="D51" i="16"/>
  <c r="C51" i="16"/>
  <c r="B51" i="16"/>
  <c r="E50" i="16"/>
  <c r="D50" i="16"/>
  <c r="C50" i="16"/>
  <c r="B50" i="16"/>
  <c r="E49" i="16"/>
  <c r="D49" i="16"/>
  <c r="C49" i="16"/>
  <c r="B49" i="16"/>
  <c r="E48" i="16"/>
  <c r="D48" i="16"/>
  <c r="C48" i="16"/>
  <c r="B48" i="16"/>
  <c r="E47" i="16"/>
  <c r="D47" i="16"/>
  <c r="C47" i="16"/>
  <c r="B47" i="16"/>
  <c r="E46" i="16"/>
  <c r="D46" i="16"/>
  <c r="C46" i="16"/>
  <c r="B46" i="16"/>
  <c r="E45" i="16"/>
  <c r="D45" i="16"/>
  <c r="C45" i="16"/>
  <c r="B45" i="16"/>
  <c r="E44" i="16"/>
  <c r="D44" i="16"/>
  <c r="C44" i="16"/>
  <c r="B44" i="16"/>
  <c r="E43" i="16"/>
  <c r="D43" i="16"/>
  <c r="C43" i="16"/>
  <c r="B43" i="16"/>
  <c r="E42" i="16"/>
  <c r="D42" i="16"/>
  <c r="C42" i="16"/>
  <c r="B42" i="16"/>
  <c r="E41" i="16"/>
  <c r="D41" i="16"/>
  <c r="C41" i="16"/>
  <c r="B41" i="16"/>
  <c r="E40" i="16"/>
  <c r="D40" i="16"/>
  <c r="C40" i="16"/>
  <c r="B40" i="16"/>
  <c r="E39" i="16"/>
  <c r="D39" i="16"/>
  <c r="C39" i="16"/>
  <c r="B39" i="16"/>
  <c r="E38" i="16"/>
  <c r="D38" i="16"/>
  <c r="C38" i="16"/>
  <c r="B38" i="16"/>
  <c r="E37" i="16"/>
  <c r="D37" i="16"/>
  <c r="C37" i="16"/>
  <c r="B37" i="16"/>
  <c r="E36" i="16"/>
  <c r="D36" i="16"/>
  <c r="C36" i="16"/>
  <c r="B36" i="16"/>
  <c r="E35" i="16"/>
  <c r="D35" i="16"/>
  <c r="C35" i="16"/>
  <c r="B35" i="16"/>
  <c r="E34" i="16"/>
  <c r="D34" i="16"/>
  <c r="C34" i="16"/>
  <c r="B34" i="16"/>
  <c r="E33" i="16"/>
  <c r="D33" i="16"/>
  <c r="C33" i="16"/>
  <c r="B33" i="16"/>
  <c r="E32" i="16"/>
  <c r="D32" i="16"/>
  <c r="C32" i="16"/>
  <c r="B32" i="16"/>
  <c r="E31" i="16"/>
  <c r="D31" i="16"/>
  <c r="C31" i="16"/>
  <c r="B31" i="16"/>
  <c r="E30" i="16"/>
  <c r="D30" i="16"/>
  <c r="C30" i="16"/>
  <c r="B30" i="16"/>
  <c r="E29" i="16"/>
  <c r="D29" i="16"/>
  <c r="C29" i="16"/>
  <c r="B29" i="16"/>
  <c r="E28" i="16"/>
  <c r="D28" i="16"/>
  <c r="C28" i="16"/>
  <c r="B28" i="16"/>
  <c r="E27" i="16"/>
  <c r="D27" i="16"/>
  <c r="C27" i="16"/>
  <c r="B27" i="16"/>
  <c r="E26" i="16"/>
  <c r="D26" i="16"/>
  <c r="C26" i="16"/>
  <c r="B26" i="16"/>
  <c r="E25" i="16"/>
  <c r="D25" i="16"/>
  <c r="C25" i="16"/>
  <c r="B25" i="16"/>
  <c r="E24" i="16"/>
  <c r="D24" i="16"/>
  <c r="C24" i="16"/>
  <c r="B24" i="16"/>
  <c r="E23" i="16"/>
  <c r="D23" i="16"/>
  <c r="C23" i="16"/>
  <c r="B23" i="16"/>
  <c r="E22" i="16"/>
  <c r="D22" i="16"/>
  <c r="C22" i="16"/>
  <c r="B22" i="16"/>
  <c r="E21" i="16"/>
  <c r="D21" i="16"/>
  <c r="C21" i="16"/>
  <c r="B21" i="16"/>
  <c r="E20" i="16"/>
  <c r="D20" i="16"/>
  <c r="C20" i="16"/>
  <c r="B20" i="16"/>
  <c r="E19" i="16"/>
  <c r="D19" i="16"/>
  <c r="C19" i="16"/>
  <c r="B19" i="16"/>
  <c r="E18" i="16"/>
  <c r="D18" i="16"/>
  <c r="C18" i="16"/>
  <c r="B18" i="16"/>
  <c r="E17" i="16"/>
  <c r="D17" i="16"/>
  <c r="C17" i="16"/>
  <c r="B17" i="16"/>
  <c r="E16" i="16"/>
  <c r="D16" i="16"/>
  <c r="C16" i="16"/>
  <c r="B16" i="16"/>
  <c r="E15" i="16"/>
  <c r="D15" i="16"/>
  <c r="C15" i="16"/>
  <c r="B15" i="16"/>
  <c r="E14" i="16"/>
  <c r="D14" i="16"/>
  <c r="C14" i="16"/>
  <c r="B14" i="16"/>
  <c r="E13" i="16"/>
  <c r="D13" i="16"/>
  <c r="C13" i="16"/>
  <c r="B13" i="16"/>
  <c r="E12" i="16"/>
  <c r="D12" i="16"/>
  <c r="C12" i="16"/>
  <c r="B12" i="16"/>
  <c r="E11" i="16"/>
  <c r="D11" i="16"/>
  <c r="C11" i="16"/>
  <c r="B11" i="16"/>
  <c r="E10" i="16"/>
  <c r="D10" i="16"/>
  <c r="C10" i="16"/>
  <c r="B10" i="16"/>
  <c r="E9" i="16"/>
  <c r="D9" i="16"/>
  <c r="C9" i="16"/>
  <c r="B9" i="16"/>
  <c r="E8" i="16"/>
  <c r="D8" i="16"/>
  <c r="C8" i="16"/>
  <c r="B8" i="16"/>
  <c r="E7" i="16"/>
  <c r="D7" i="16"/>
  <c r="C7" i="16"/>
  <c r="B7" i="16"/>
  <c r="E6" i="16"/>
  <c r="D6" i="16"/>
  <c r="C6" i="16"/>
  <c r="B6" i="16"/>
  <c r="E5" i="16"/>
  <c r="D5" i="16"/>
  <c r="C5" i="16"/>
  <c r="B5" i="16"/>
  <c r="E4" i="16"/>
  <c r="D4" i="16"/>
  <c r="C4" i="16"/>
  <c r="B4" i="16"/>
  <c r="E3" i="16"/>
  <c r="D3" i="16"/>
  <c r="C3" i="16"/>
  <c r="B3" i="16"/>
  <c r="E2" i="16"/>
  <c r="D2" i="16"/>
  <c r="C2" i="16"/>
  <c r="B2" i="16"/>
  <c r="F48" i="3"/>
  <c r="G48" i="3" s="1"/>
  <c r="F47" i="3"/>
  <c r="G47" i="3" s="1"/>
  <c r="F46" i="3"/>
  <c r="G46" i="3" s="1"/>
  <c r="F45" i="3"/>
  <c r="G45" i="3" s="1"/>
  <c r="F44" i="3"/>
  <c r="G44" i="3" s="1"/>
  <c r="F43" i="3"/>
  <c r="G43" i="3" s="1"/>
  <c r="F42" i="3"/>
  <c r="G42" i="3" s="1"/>
  <c r="D42" i="15"/>
  <c r="D40" i="15"/>
  <c r="D38" i="15"/>
  <c r="D33" i="15"/>
  <c r="D18" i="15"/>
  <c r="H18" i="15" s="1"/>
  <c r="B57" i="14"/>
  <c r="B55" i="14"/>
  <c r="B53" i="14"/>
  <c r="B51" i="14"/>
  <c r="B49" i="14"/>
  <c r="B47" i="14"/>
  <c r="B42" i="14"/>
  <c r="B41" i="14"/>
  <c r="B40" i="14"/>
  <c r="B27" i="14"/>
  <c r="B26" i="14"/>
  <c r="G18" i="15" l="1"/>
  <c r="F18" i="15"/>
  <c r="D18" i="14" l="1"/>
  <c r="C10" i="14"/>
  <c r="E27" i="10"/>
  <c r="E26" i="10"/>
  <c r="E25" i="10"/>
  <c r="E24" i="10"/>
  <c r="E23" i="10"/>
  <c r="E22" i="10"/>
  <c r="E21" i="10"/>
  <c r="E20" i="10"/>
  <c r="E19" i="10"/>
  <c r="E18" i="10"/>
  <c r="E17" i="10"/>
  <c r="F17" i="10" s="1"/>
  <c r="I43" i="9"/>
  <c r="H43" i="9"/>
  <c r="G43" i="9"/>
  <c r="I42" i="9"/>
  <c r="H42" i="9"/>
  <c r="G42" i="9"/>
  <c r="I41" i="9"/>
  <c r="H41" i="9"/>
  <c r="G41" i="9"/>
  <c r="D25" i="9"/>
  <c r="D24" i="9"/>
  <c r="D23" i="9"/>
  <c r="G19" i="8"/>
  <c r="G18" i="8"/>
  <c r="G17" i="8"/>
  <c r="G16" i="8"/>
  <c r="J22" i="6"/>
  <c r="G22" i="6"/>
  <c r="J21" i="6"/>
  <c r="G21" i="6"/>
  <c r="F20" i="5"/>
  <c r="H20" i="4"/>
  <c r="D22" i="3"/>
  <c r="D21" i="3"/>
  <c r="D20" i="3"/>
  <c r="D19" i="3"/>
  <c r="D18" i="3"/>
  <c r="D17" i="3"/>
  <c r="D16" i="3"/>
  <c r="C22" i="2"/>
  <c r="C23" i="1"/>
  <c r="F18" i="10" l="1"/>
  <c r="F19" i="10" s="1"/>
  <c r="F20" i="10" s="1"/>
  <c r="F21" i="10" s="1"/>
  <c r="F22" i="10" s="1"/>
  <c r="F23" i="10" s="1"/>
  <c r="F24" i="10" s="1"/>
  <c r="F25" i="10" s="1"/>
  <c r="F26" i="10" s="1"/>
  <c r="F2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Haenni Yves</author>
  </authors>
  <commentList>
    <comment ref="G30" authorId="0" shapeId="0" xr:uid="{DC8C2DBF-53EC-4275-AB10-1074B4DD2E63}">
      <text>
        <r>
          <rPr>
            <b/>
            <sz val="8"/>
            <color indexed="81"/>
            <rFont val="Tahoma"/>
            <family val="2"/>
          </rPr>
          <t>=Annee(Aujourdhui())-Annee(Dateval("10.3.47"))</t>
        </r>
      </text>
    </comment>
    <comment ref="G33" authorId="0" shapeId="0" xr:uid="{29F5A05E-E3D0-4103-B0DA-E7F333FD6CFA}">
      <text>
        <r>
          <rPr>
            <b/>
            <sz val="8"/>
            <color indexed="81"/>
            <rFont val="Tahoma"/>
            <family val="2"/>
          </rPr>
          <t>=ANNEE(AUJOURDHUI()-DATEVAL("10.9.47"))-1900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HEVs</author>
  </authors>
  <commentList>
    <comment ref="D38" authorId="0" shapeId="0" xr:uid="{97D1975B-047E-4219-ADF5-F7A6FF1C7752}">
      <text>
        <r>
          <rPr>
            <b/>
            <sz val="8"/>
            <color indexed="81"/>
            <rFont val="Tahoma"/>
            <family val="2"/>
          </rPr>
          <t>Format Standard !</t>
        </r>
      </text>
    </comment>
  </commentList>
</comments>
</file>

<file path=xl/sharedStrings.xml><?xml version="1.0" encoding="utf-8"?>
<sst xmlns="http://schemas.openxmlformats.org/spreadsheetml/2006/main" count="814" uniqueCount="411">
  <si>
    <t>9 - Formule Somme</t>
  </si>
  <si>
    <t>COURS :</t>
  </si>
  <si>
    <r>
      <t xml:space="preserve">Sur Excel, il est possible de faire une somme manuellement comme suit : </t>
    </r>
    <r>
      <rPr>
        <b/>
        <sz val="11"/>
        <color theme="1"/>
        <rFont val="Arial"/>
        <family val="2"/>
      </rPr>
      <t>=VALEUR+VALEUR+VALEUR+…</t>
    </r>
  </si>
  <si>
    <t>Cependant, la formule Somme est plus efficace et rapide. Elle permet d'additionner une plage de données sans tenir compte des cellules vides ou en erreur.</t>
  </si>
  <si>
    <t>La formule Somme se construit ainsi :</t>
  </si>
  <si>
    <t>=SOMME(PLAGE DE DONNEES)</t>
  </si>
  <si>
    <t xml:space="preserve">Commencez à saisir la formule dans la cellule où devra s'afficher le résultat : =SOMME( </t>
  </si>
  <si>
    <t>Après avoir ouvert la parenthèse, sélectionnez la plage de données dont vous voulez faire la somme, puis fermez la parenthèse.</t>
  </si>
  <si>
    <t>EXEMPLE :</t>
  </si>
  <si>
    <t>Date rencontre</t>
  </si>
  <si>
    <t>Nombre de buts marqués</t>
  </si>
  <si>
    <t>EXERCICE :</t>
  </si>
  <si>
    <t>Complétez le tableau suivant avec la formule Somme :</t>
  </si>
  <si>
    <t>Nombre de cartons rouges</t>
  </si>
  <si>
    <t>10 - Formule Moyenne</t>
  </si>
  <si>
    <t>La formule Moyenne permet de calculer la Moyenne des valeurs d'une plage de données. Elle s'établit de la même manière que la formule Somme.</t>
  </si>
  <si>
    <t>La formule Moyenne se construit ainsi :</t>
  </si>
  <si>
    <t>=MOYENNE(PLAGE DE DONNEES)</t>
  </si>
  <si>
    <r>
      <rPr>
        <b/>
        <i/>
        <sz val="11"/>
        <color theme="1"/>
        <rFont val="Arial"/>
        <family val="2"/>
      </rPr>
      <t xml:space="preserve">Remarque : </t>
    </r>
    <r>
      <rPr>
        <sz val="11"/>
        <color theme="1"/>
        <rFont val="Arial"/>
        <family val="2"/>
      </rPr>
      <t xml:space="preserve">la formule Moyenne ne prend en compte que les </t>
    </r>
    <r>
      <rPr>
        <b/>
        <sz val="11"/>
        <color theme="1"/>
        <rFont val="Arial"/>
        <family val="2"/>
      </rPr>
      <t>cellules non vides</t>
    </r>
    <r>
      <rPr>
        <sz val="11"/>
        <color theme="1"/>
        <rFont val="Arial"/>
        <family val="2"/>
      </rPr>
      <t xml:space="preserve"> d'une plage de données.</t>
    </r>
  </si>
  <si>
    <t xml:space="preserve"> (Moyenne)</t>
  </si>
  <si>
    <t>Complétez le tableau suivant avec la formule Moyenne :</t>
  </si>
  <si>
    <t>10 - Formule Si</t>
  </si>
  <si>
    <t>Très utilisée sur Excel, la formule Si permet de renvoyer une valeur si une condition est respectée, et une autre valeur si la condition n'est pas respectée.</t>
  </si>
  <si>
    <t>La formule Si se construit ainsi :</t>
  </si>
  <si>
    <t>=SI ( TEST ; VALEUR À AFFICHER SI VRAI ; VALEUR À AFFICHER SI FAUX )</t>
  </si>
  <si>
    <r>
      <t xml:space="preserve">Dans ce tableau, la dernière colonne utilise la </t>
    </r>
    <r>
      <rPr>
        <b/>
        <sz val="11"/>
        <color theme="1"/>
        <rFont val="Arial"/>
        <family val="2"/>
      </rPr>
      <t>fonction Si</t>
    </r>
    <r>
      <rPr>
        <sz val="11"/>
        <color theme="1"/>
        <rFont val="Arial"/>
        <family val="2"/>
      </rPr>
      <t xml:space="preserve">, qui permet d'afficher le texte </t>
    </r>
    <r>
      <rPr>
        <i/>
        <sz val="11"/>
        <color theme="1"/>
        <rFont val="Arial"/>
        <family val="2"/>
      </rPr>
      <t>"écart"</t>
    </r>
    <r>
      <rPr>
        <sz val="11"/>
        <color theme="1"/>
        <rFont val="Arial"/>
        <family val="2"/>
      </rPr>
      <t xml:space="preserve"> lorsqu'un écart est constaté entre la première et la deuxième colonne, ou </t>
    </r>
    <r>
      <rPr>
        <i/>
        <sz val="11"/>
        <color theme="1"/>
        <rFont val="Arial"/>
        <family val="2"/>
      </rPr>
      <t>"pas d'écart"</t>
    </r>
    <r>
      <rPr>
        <sz val="11"/>
        <color theme="1"/>
        <rFont val="Arial"/>
        <family val="2"/>
      </rPr>
      <t xml:space="preserve"> dans le cas contraire :</t>
    </r>
  </si>
  <si>
    <r>
      <rPr>
        <b/>
        <i/>
        <sz val="11"/>
        <color theme="1"/>
        <rFont val="Arial"/>
        <family val="2"/>
      </rPr>
      <t>Remarque :</t>
    </r>
    <r>
      <rPr>
        <sz val="11"/>
        <color theme="1"/>
        <rFont val="Arial"/>
        <family val="2"/>
      </rPr>
      <t xml:space="preserve"> le texte à afficher est à placer entre guillements.</t>
    </r>
  </si>
  <si>
    <t>Premier comptage</t>
  </si>
  <si>
    <t>Second comptage</t>
  </si>
  <si>
    <t>Ecart ?</t>
  </si>
  <si>
    <t>Complétez le tableau suivant avec la formule Si :</t>
  </si>
  <si>
    <t>12 - Formule RechercheV</t>
  </si>
  <si>
    <t>La formule RechercheV, ou "recherche verticale", permet de retrouver une valeur d'un tableau correspondant à une donnée précise (les deux se trouvant sur une même ligne du tableau).</t>
  </si>
  <si>
    <t>La formule RechercheV se construit comme suit :</t>
  </si>
  <si>
    <t>=RECHERCHEV ( DONNEE RECHERCHÉE ; PLAGE DE DONNÉES ; NUMÉRO DE COLONNE ; 0 )</t>
  </si>
  <si>
    <t>La donnée cherchée se situe dans une colonne précise du tableau ; la formule renverra la valeur correpondante à cette donnée, se trouvant dans une colonne suivante dont vous aurez spécifié le numéro (par exemple 2 si la donnée à renvoyer se trouve juste après la colonne de la donnée recherchée).</t>
  </si>
  <si>
    <r>
      <t xml:space="preserve">La formule se conclut par un </t>
    </r>
    <r>
      <rPr>
        <b/>
        <sz val="11"/>
        <color theme="1"/>
        <rFont val="Arial"/>
        <family val="2"/>
      </rPr>
      <t xml:space="preserve">0 </t>
    </r>
    <r>
      <rPr>
        <sz val="11"/>
        <color theme="1"/>
        <rFont val="Arial"/>
        <family val="2"/>
      </rPr>
      <t xml:space="preserve">pour signifier que l'on recherche la valeur correspondante </t>
    </r>
    <r>
      <rPr>
        <b/>
        <sz val="11"/>
        <color theme="1"/>
        <rFont val="Arial"/>
        <family val="2"/>
      </rPr>
      <t>exacte.</t>
    </r>
  </si>
  <si>
    <t>Ci-dessous, la case colorée utilise la formule RechercheV : elle renvoie la donnée du tableau qui correspond au prénom saisi en cellule F20. En l'occurrence, cette donnée se situe dans la deuxième colonne du tableau.</t>
  </si>
  <si>
    <t>Prénom</t>
  </si>
  <si>
    <t>Taille en cm</t>
  </si>
  <si>
    <t>Kévin</t>
  </si>
  <si>
    <t>Johanna</t>
  </si>
  <si>
    <t>Arnaud</t>
  </si>
  <si>
    <t xml:space="preserve">Saisir un prénom de la liste : </t>
  </si>
  <si>
    <t xml:space="preserve">Taille en cm : </t>
  </si>
  <si>
    <t>Léo</t>
  </si>
  <si>
    <t>Loris</t>
  </si>
  <si>
    <t>Alice</t>
  </si>
  <si>
    <t>Elina</t>
  </si>
  <si>
    <t>Entrainez-vous à reproduire la formule RechercheV dans la case colorée :</t>
  </si>
  <si>
    <t>13 - Formule RechercheH</t>
  </si>
  <si>
    <t>La formule RechercheH, ou "recherche horizontale", permet de retrouver une valeur d'un tableau correspondant à une donnée précise (les deux se trouvant sur une même colonne du tableau).</t>
  </si>
  <si>
    <t>La formule RechercheH se construit comme suit :</t>
  </si>
  <si>
    <t>=RECHERCHEH ( DONNEE RECHERCHÉE ; PLAGE DE DONNÉES ; NUMÉRO DE LIGNE ; 0 )</t>
  </si>
  <si>
    <t>On l'a compris, la formule RechercheH fonctionne exactement de la même manière que la formule RechercheV, mais dans un sens différent.</t>
  </si>
  <si>
    <r>
      <t xml:space="preserve">Ci-dessous, la case colorée utilise la formule RechercheH : elle renvoie la donnée du tableau qui correspond au prénom saisi en cellule D20. En l'occurrence, la donnée recherchée est la taille, et se situe dans la </t>
    </r>
    <r>
      <rPr>
        <b/>
        <sz val="11"/>
        <color theme="1"/>
        <rFont val="Arial"/>
        <family val="2"/>
      </rPr>
      <t>troisième ligne du tableau.</t>
    </r>
  </si>
  <si>
    <t>Age</t>
  </si>
  <si>
    <t>Entrainez-vous à reproduire la formule RechercheH dans la case colorée :</t>
  </si>
  <si>
    <t xml:space="preserve">Age : </t>
  </si>
  <si>
    <t>19 - Formules Somme Si et Somme Si Ens</t>
  </si>
  <si>
    <r>
      <t xml:space="preserve">La </t>
    </r>
    <r>
      <rPr>
        <b/>
        <sz val="11"/>
        <color theme="1"/>
        <rFont val="Arial"/>
        <family val="2"/>
      </rPr>
      <t>formule Somme Si</t>
    </r>
    <r>
      <rPr>
        <sz val="11"/>
        <color theme="1"/>
        <rFont val="Arial"/>
        <family val="2"/>
      </rPr>
      <t xml:space="preserve"> permet d'additionner uniquement les cellules qui répondent à un critère précis.</t>
    </r>
  </si>
  <si>
    <t>La formule Somme Si se construit comme suit :</t>
  </si>
  <si>
    <t>=SOMME.SI ( PLAGE CRITÈRE ; CRITÈRE ; SOMME PLAGE )</t>
  </si>
  <si>
    <r>
      <t xml:space="preserve">Quant à la </t>
    </r>
    <r>
      <rPr>
        <b/>
        <sz val="11"/>
        <color theme="1"/>
        <rFont val="Arial"/>
        <family val="2"/>
      </rPr>
      <t>formule Somme Si</t>
    </r>
    <r>
      <rPr>
        <sz val="11"/>
        <color theme="1"/>
        <rFont val="Arial"/>
        <family val="2"/>
      </rPr>
      <t xml:space="preserve"> Ens, elle permet d'additionner uniquement les cellules qui répondent à plusieurs critères précis.</t>
    </r>
  </si>
  <si>
    <t>La formule Somme Si Ens se construit comme suit :</t>
  </si>
  <si>
    <t>=SOMME.SI.ENS ( SOMME PLAGE ; PLAGE CRITÈRE 1 ; CRITÈRE 1 ; PLAGE CRITÈRE 2 ; CRITÈRE 2 ; etc ...)</t>
  </si>
  <si>
    <t>Voici un exemple (voir les cases colorées) :</t>
  </si>
  <si>
    <t>Type</t>
  </si>
  <si>
    <t>Nature</t>
  </si>
  <si>
    <t>Montant</t>
  </si>
  <si>
    <t>Crédit</t>
  </si>
  <si>
    <t>Vente</t>
  </si>
  <si>
    <t>Débit</t>
  </si>
  <si>
    <t>Marketing</t>
  </si>
  <si>
    <t>Somme Si :</t>
  </si>
  <si>
    <t>Somme Si Ens :</t>
  </si>
  <si>
    <t>Production</t>
  </si>
  <si>
    <t>Total débit</t>
  </si>
  <si>
    <t>Total débit Marketing</t>
  </si>
  <si>
    <t>Total crédit</t>
  </si>
  <si>
    <t>Total débit Production</t>
  </si>
  <si>
    <t>Entrainez-vous à reproduire l'exemple ci-dessus :</t>
  </si>
  <si>
    <r>
      <t xml:space="preserve">La </t>
    </r>
    <r>
      <rPr>
        <b/>
        <sz val="11"/>
        <color theme="1"/>
        <rFont val="Arial"/>
        <family val="2"/>
      </rPr>
      <t>formule Nombre Si</t>
    </r>
    <r>
      <rPr>
        <sz val="11"/>
        <color theme="1"/>
        <rFont val="Arial"/>
        <family val="2"/>
      </rPr>
      <t xml:space="preserve"> permet de compter le nombre de cellules qui répondent à un critère précis (il ne s'agit donc pas ici d'additionner mais de compter le nombre de cases concernées).</t>
    </r>
  </si>
  <si>
    <t>La formule Nombre Si se construit comme suit :</t>
  </si>
  <si>
    <t>=NB.SI ( PLAGE ; CRITÈRE )</t>
  </si>
  <si>
    <t>Nombre Si :</t>
  </si>
  <si>
    <t>Nombre de lignes "débit" dans le tableau :</t>
  </si>
  <si>
    <t>Nombre de lignes "crédit" dans le tableau :</t>
  </si>
  <si>
    <t>Nombre de montants supérieurs à 30 :</t>
  </si>
  <si>
    <t>Nombre de lignes "Marketing" :</t>
  </si>
  <si>
    <t>20 - Formule Nombre Si  voir aussi NB SI ENS()</t>
  </si>
  <si>
    <t>23 - Bloquer une formule avec $</t>
  </si>
  <si>
    <r>
      <t xml:space="preserve">Dans Excel, il est possible de </t>
    </r>
    <r>
      <rPr>
        <b/>
        <sz val="11"/>
        <color theme="1"/>
        <rFont val="Arial"/>
        <family val="2"/>
      </rPr>
      <t>bloquer ou figer une cellule :</t>
    </r>
    <r>
      <rPr>
        <sz val="11"/>
        <color theme="1"/>
        <rFont val="Arial"/>
        <family val="2"/>
      </rPr>
      <t xml:space="preserve"> il s’agit de faire en forte que les coordonnées de la formule contenue dans cette cellule ne puissent pas varier lorsque l’on copie ou reporte cette formule à d’autres endroits de la feuille.</t>
    </r>
  </si>
  <si>
    <t>Figer une cellule est utile dans le cas où une formule doit être étendue alors même que les données sources se trouvent toujours dans la même cellule de départ, ou sur la même ligne, ou sur la même colonne.</t>
  </si>
  <si>
    <t>Autrement dit, la position de la formule varie, mais la position des données sources ne varie pas. En bloquant avec $, vous n’aurez pas à reprendre chaque cellule manuellement.</t>
  </si>
  <si>
    <t>Selon les cas, il peut donc être utile de bloquer :</t>
  </si>
  <si>
    <t>- la ligne et la colonne des données sources,</t>
  </si>
  <si>
    <t>- uniquement la colonne,</t>
  </si>
  <si>
    <t>- ou uniquement la ligne.</t>
  </si>
  <si>
    <r>
      <t>Bloquer les données source se fait en rajoutant le </t>
    </r>
    <r>
      <rPr>
        <b/>
        <sz val="11"/>
        <color theme="1"/>
        <rFont val="Arial"/>
        <family val="2"/>
      </rPr>
      <t>signe $ </t>
    </r>
    <r>
      <rPr>
        <sz val="11"/>
        <color theme="1"/>
        <rFont val="Arial"/>
        <family val="2"/>
      </rPr>
      <t>(dollar) devant la lettre de la colonne, le chiffre de la ligne, ou les deux en même temps. Cela peut aussi se faire en appuyant sur</t>
    </r>
    <r>
      <rPr>
        <b/>
        <sz val="11"/>
        <color theme="1"/>
        <rFont val="Arial"/>
        <family val="2"/>
      </rPr>
      <t xml:space="preserve"> F4</t>
    </r>
    <r>
      <rPr>
        <sz val="11"/>
        <color theme="1"/>
        <rFont val="Arial"/>
        <family val="2"/>
      </rPr>
      <t xml:space="preserve"> au moment de la saisie.</t>
    </r>
  </si>
  <si>
    <t>Dans le tableau ci-dessous, les données de la dernière colonne sont calculées sur la base d'une référence fixe, qui est donc bloquée par des $, afin d'éviter d'avoir à resaisir la formule sur chaque ligne. Une seule saisie suffit ; la formule peut ensuite être étendue.</t>
  </si>
  <si>
    <t xml:space="preserve">Coefficient d'augmentation des prix : </t>
  </si>
  <si>
    <t>Ancien prix</t>
  </si>
  <si>
    <t>Augmentation de prix</t>
  </si>
  <si>
    <t>Prix t-shirt</t>
  </si>
  <si>
    <t>Prix manteau</t>
  </si>
  <si>
    <t>Prix bonnet</t>
  </si>
  <si>
    <t>AUTRE EXEMPLE :</t>
  </si>
  <si>
    <t>Prix internet</t>
  </si>
  <si>
    <t>Prix boutique</t>
  </si>
  <si>
    <t>Prix revendeur</t>
  </si>
  <si>
    <t>Coefficient augmentation prix</t>
  </si>
  <si>
    <t>Nouveau prix internet</t>
  </si>
  <si>
    <t>Nouveau prix boutique</t>
  </si>
  <si>
    <t>Nouveau prix revendeur</t>
  </si>
  <si>
    <t>Excel permet de faire des graphiques de manière très simple, sur la base d'un tableau existant.</t>
  </si>
  <si>
    <t>Pour faire un graphique :</t>
  </si>
  <si>
    <t>- sélectionnez l'ensemble du tableau source,</t>
  </si>
  <si>
    <t>- dans l'onglet Insertion, cliquez sur "Graphiques recommandés" et choisissez le type de graphique qui vous convient.</t>
  </si>
  <si>
    <r>
      <rPr>
        <b/>
        <i/>
        <sz val="11"/>
        <color theme="1"/>
        <rFont val="Arial"/>
        <family val="2"/>
      </rPr>
      <t>Remarque :</t>
    </r>
    <r>
      <rPr>
        <sz val="11"/>
        <color theme="1"/>
        <rFont val="Arial"/>
        <family val="2"/>
      </rPr>
      <t xml:space="preserve"> il est possible d'adapter le format de votre graphique.</t>
    </r>
  </si>
  <si>
    <t>Mois</t>
  </si>
  <si>
    <t>Entrées</t>
  </si>
  <si>
    <t>Sorties</t>
  </si>
  <si>
    <t>Solde mois</t>
  </si>
  <si>
    <t>Cumul trésorerie</t>
  </si>
  <si>
    <t>Entrainez-vous à reproduire le graphique sur la base du tableau ci-dessus.</t>
  </si>
  <si>
    <t>24 - Faire un graphique</t>
  </si>
  <si>
    <t>26 - Utiliser les filtres</t>
  </si>
  <si>
    <r>
      <t xml:space="preserve">Utiliser les filtres </t>
    </r>
    <r>
      <rPr>
        <sz val="11"/>
        <color theme="1"/>
        <rFont val="Arial"/>
        <family val="2"/>
      </rPr>
      <t>consiste à faire apparaître une flèche dans l'en-tête des colonnes d'un tableau afin de pouvoir sélectionner ou réorganiser les données de ce tableau selon un ordre différent.</t>
    </r>
  </si>
  <si>
    <r>
      <t xml:space="preserve">Pour activer les filtres, placez-vous dans une des en-têtes du tableau, allez dans le Ruban Données, et cliquez sur </t>
    </r>
    <r>
      <rPr>
        <b/>
        <sz val="11"/>
        <color theme="1"/>
        <rFont val="Arial"/>
        <family val="2"/>
      </rPr>
      <t>Filtrer.</t>
    </r>
    <r>
      <rPr>
        <sz val="11"/>
        <color theme="1"/>
        <rFont val="Arial"/>
        <family val="2"/>
      </rPr>
      <t xml:space="preserve"> Les flèches en en-tête apparaissent alors, pour peu qu'aucune entête ne soit vide (sinon remplissez les entêtes et recommencez l'opération).</t>
    </r>
  </si>
  <si>
    <t>Le fait d'avoir activé les filtres vous donne accès à plusieurs fonctionnalités. Cliquez sur une des flèches en en-tête de colonne et visualisez / testez les options disponibles : tri par ordre croissant ou décroissant, sélection ou désélection de données, conditions de filtrage précises, etc.</t>
  </si>
  <si>
    <r>
      <rPr>
        <b/>
        <i/>
        <sz val="11"/>
        <color theme="1"/>
        <rFont val="Arial"/>
        <family val="2"/>
      </rPr>
      <t xml:space="preserve">Remarque : </t>
    </r>
    <r>
      <rPr>
        <sz val="11"/>
        <color theme="1"/>
        <rFont val="Arial"/>
        <family val="2"/>
      </rPr>
      <t>Pour supprimer les filtres, recliquez sur Filtrer dans le ruban Données.</t>
    </r>
  </si>
  <si>
    <t>Dans le tableau suivant, les filtres ont été activés :</t>
  </si>
  <si>
    <t>Numéro</t>
  </si>
  <si>
    <t>Nom</t>
  </si>
  <si>
    <t>Sexe</t>
  </si>
  <si>
    <t>Taille</t>
  </si>
  <si>
    <t>Poids</t>
  </si>
  <si>
    <t>Durand</t>
  </si>
  <si>
    <t>Paul</t>
  </si>
  <si>
    <t>M</t>
  </si>
  <si>
    <t>Léonard</t>
  </si>
  <si>
    <t>Lucie</t>
  </si>
  <si>
    <t>F</t>
  </si>
  <si>
    <t>Mainguy</t>
  </si>
  <si>
    <t>Jean</t>
  </si>
  <si>
    <t>Kart</t>
  </si>
  <si>
    <t>Elise</t>
  </si>
  <si>
    <t>Battisti</t>
  </si>
  <si>
    <t>Mathilde</t>
  </si>
  <si>
    <t>Roch</t>
  </si>
  <si>
    <t>Olivier</t>
  </si>
  <si>
    <t>Dans le tableau ci-dessus, entrainez-vous à faire apparaître et à faire disparaître les filtres, entrainez-vous ensuite à Filtrer les données sur différentes colonnes et selon différents critères : ordre décroissant, données supérieures à 2, etc.</t>
  </si>
  <si>
    <t>28 - Mise en forme conditionnelle</t>
  </si>
  <si>
    <r>
      <rPr>
        <sz val="11"/>
        <color theme="1"/>
        <rFont val="Arial"/>
        <family val="2"/>
      </rPr>
      <t xml:space="preserve">La </t>
    </r>
    <r>
      <rPr>
        <b/>
        <sz val="11"/>
        <color theme="1"/>
        <rFont val="Arial"/>
        <family val="2"/>
      </rPr>
      <t xml:space="preserve">mise en forme conditionnelle </t>
    </r>
    <r>
      <rPr>
        <sz val="11"/>
        <color theme="1"/>
        <rFont val="Arial"/>
        <family val="2"/>
      </rPr>
      <t>permet de mettre en valeur (couleur, style particulier) automatiquement certaines données de votre tableau en fonction de certains critères.</t>
    </r>
  </si>
  <si>
    <t>La mise en forme conditionnelle vous évite d'avoir à mettre en forme manuellement chaque cellule.</t>
  </si>
  <si>
    <t>Par exemple, vous pouvez décider d'afficher automatiquement en rouge les données inférieures à zéro, ou sur fond vert les données supérieures à 10 000.</t>
  </si>
  <si>
    <r>
      <t xml:space="preserve">Pour appliquer une mise en forme conditionnelle, sélectionnez la plage de données concernée, puis allez dans le ruban accueil et cliquez sur </t>
    </r>
    <r>
      <rPr>
        <b/>
        <sz val="11"/>
        <color theme="1"/>
        <rFont val="Arial"/>
        <family val="2"/>
      </rPr>
      <t>Mise en forme conditionnelle.</t>
    </r>
  </si>
  <si>
    <t>Définissez les règles de mise en valeur des cellules, par exemple si la cellule contient une chaine de caractère précise, ou si son montant est supérieur à un certain nombre.</t>
  </si>
  <si>
    <r>
      <rPr>
        <b/>
        <i/>
        <sz val="11"/>
        <color theme="1"/>
        <rFont val="Arial"/>
        <family val="2"/>
      </rPr>
      <t xml:space="preserve">Remarque : </t>
    </r>
    <r>
      <rPr>
        <sz val="11"/>
        <color theme="1"/>
        <rFont val="Arial"/>
        <family val="2"/>
      </rPr>
      <t>Plusieurs règles de mise en forme conditionnelles peuvent être appliquées à une même plage de cellules.</t>
    </r>
  </si>
  <si>
    <t>Dans le tableau ci-dessous, on a appliqué deux règles de mise en forme conditionnelle : en rouge si l'âge est supérieur à 40, et en vert si la taille est supérieure à 170 cm.</t>
  </si>
  <si>
    <t>Taille cm</t>
  </si>
  <si>
    <t>Reproduisez ci-dessous les mises en forme conditionnelles suivant l'exemple précédent :</t>
  </si>
  <si>
    <t>27 - Créer un tableau croisé dynamique (TCD)</t>
  </si>
  <si>
    <r>
      <t xml:space="preserve">Un </t>
    </r>
    <r>
      <rPr>
        <b/>
        <sz val="11"/>
        <color theme="1"/>
        <rFont val="Arial"/>
        <family val="2"/>
      </rPr>
      <t>tableau croisé dynamique (TCD)</t>
    </r>
    <r>
      <rPr>
        <sz val="11"/>
        <color theme="1"/>
        <rFont val="Arial"/>
        <family val="2"/>
      </rPr>
      <t xml:space="preserve"> est un tableau spécifiquement créé pour présenter les données d'un autre tableau source selon des critères particuliers et une présentation précise, pertinente et lisible.</t>
    </r>
  </si>
  <si>
    <t>Le TCD permet d'exploiter les données brutes contenus dans un tableau source souvent volumineux ou difficile à lire.</t>
  </si>
  <si>
    <r>
      <t xml:space="preserve">Le TCD est un outil de </t>
    </r>
    <r>
      <rPr>
        <b/>
        <sz val="11"/>
        <color theme="1"/>
        <rFont val="Arial"/>
        <family val="2"/>
      </rPr>
      <t>business intelligence</t>
    </r>
    <r>
      <rPr>
        <sz val="11"/>
        <color theme="1"/>
        <rFont val="Arial"/>
        <family val="2"/>
      </rPr>
      <t xml:space="preserve"> ; il offre une visibilité parfaite et permet des analyses très pertinentes, alors même que le tableau source semble inexploitable.</t>
    </r>
  </si>
  <si>
    <r>
      <t>Avant de créer le TCD, assurez-vous que votre tableau source soit présenté de manière propre :</t>
    </r>
    <r>
      <rPr>
        <b/>
        <sz val="11"/>
        <color theme="1"/>
        <rFont val="Arial"/>
        <family val="2"/>
      </rPr>
      <t xml:space="preserve"> </t>
    </r>
    <r>
      <rPr>
        <b/>
        <sz val="11"/>
        <color rgb="FFC00000"/>
        <rFont val="Arial"/>
        <family val="2"/>
      </rPr>
      <t>il est notamment nécessaire que chaque colonne du tableau source dispose d'un intituté unique et parlant.</t>
    </r>
  </si>
  <si>
    <t>Voici la procédure pour créer un TCD :</t>
  </si>
  <si>
    <t>- placez-vous à l'endroit où vous souhaitez créer votre TCD (ce peut être sur un autre onglet pour plus de lisibilité),</t>
  </si>
  <si>
    <r>
      <t xml:space="preserve">- dans le ruban Insertion, cliquez sur </t>
    </r>
    <r>
      <rPr>
        <b/>
        <sz val="11"/>
        <color theme="1"/>
        <rFont val="Arial"/>
        <family val="2"/>
      </rPr>
      <t>Tableau croisé dynamique,</t>
    </r>
  </si>
  <si>
    <t>- vous êtes alors invité à sélectionner les données du tableau source, sur lequel le TCD sera construit : cliquez sur la micro-flèche puis sélectionnez votre tableau source, intitulés de colonnes compris, puis recliquez sur la micro-flèche, puis sur OK,</t>
  </si>
  <si>
    <t>- la structure du TCD apparaît alors, pour l'instant vide,</t>
  </si>
  <si>
    <t>- à droite de l'écran apparaissent les éléments à disposer dans votre TCD ; pas de panique, tous ces éléments disparaitront si vous sortez du TCD, et réapparaîtront si vous recliquez sur le TCD,</t>
  </si>
  <si>
    <t>- glissez-déposer chacun des éléments dans les zones prévues : filtres, colonnes, lignes ou valeurs. Dans "valeurs", placez les éléments qui sont additionnables (montants financiers par exemple)*.</t>
  </si>
  <si>
    <t xml:space="preserve">   *Il sera nécessaire de cliquer sur lesdits éléments pour changer le "Paramètre des champs de valeurs" afin d'afficher une somme plutôt qu'un nombre.</t>
  </si>
  <si>
    <t>- organisez les données comme vous le souhaitez, le but étant de permettre des analyses pertinentes.</t>
  </si>
  <si>
    <r>
      <rPr>
        <b/>
        <i/>
        <sz val="11"/>
        <color theme="1"/>
        <rFont val="Arial"/>
        <family val="2"/>
      </rPr>
      <t>Remarque :</t>
    </r>
    <r>
      <rPr>
        <sz val="11"/>
        <color theme="1"/>
        <rFont val="Arial"/>
        <family val="2"/>
      </rPr>
      <t xml:space="preserve"> le principe du graphique croisé dynamique est exactement le même. Il se crée en choisissant "Graphique croisé dynamique" dans le ruban Insertion.</t>
    </r>
  </si>
  <si>
    <t>Date</t>
  </si>
  <si>
    <t>Client</t>
  </si>
  <si>
    <t>Origine</t>
  </si>
  <si>
    <t>Montant payé</t>
  </si>
  <si>
    <t>Mode paiement</t>
  </si>
  <si>
    <t>Nuitées</t>
  </si>
  <si>
    <t>TCD :</t>
  </si>
  <si>
    <t>Étiquettes de lignes</t>
  </si>
  <si>
    <t>Somme de Montant payé</t>
  </si>
  <si>
    <t>Somme de Nuitées</t>
  </si>
  <si>
    <t>mars</t>
  </si>
  <si>
    <t>Client 1</t>
  </si>
  <si>
    <t>direct</t>
  </si>
  <si>
    <t>paypal</t>
  </si>
  <si>
    <t>avril</t>
  </si>
  <si>
    <t>Client 2</t>
  </si>
  <si>
    <t>espèces</t>
  </si>
  <si>
    <t>Client 3</t>
  </si>
  <si>
    <t>chèque</t>
  </si>
  <si>
    <t>mai</t>
  </si>
  <si>
    <t>Client 4</t>
  </si>
  <si>
    <t>booking</t>
  </si>
  <si>
    <t>juin</t>
  </si>
  <si>
    <t>Client 5</t>
  </si>
  <si>
    <t>Total général</t>
  </si>
  <si>
    <t>Client 6</t>
  </si>
  <si>
    <t>Client 7</t>
  </si>
  <si>
    <t>Client 8</t>
  </si>
  <si>
    <t>air bnb</t>
  </si>
  <si>
    <t>virement airbnb</t>
  </si>
  <si>
    <t>Client 9</t>
  </si>
  <si>
    <t>Client 10</t>
  </si>
  <si>
    <t>Client 11</t>
  </si>
  <si>
    <t>Client 12</t>
  </si>
  <si>
    <t>Client 13</t>
  </si>
  <si>
    <t>Client 14</t>
  </si>
  <si>
    <t>Client 15</t>
  </si>
  <si>
    <t>Client 16</t>
  </si>
  <si>
    <t>Client 17</t>
  </si>
  <si>
    <t>Reproduisez le TCD sur la base des données du tableau brut ci-dessus.</t>
  </si>
  <si>
    <t>14 - Formule Aujourd'hui</t>
  </si>
  <si>
    <r>
      <t xml:space="preserve">La formule Aujourd'hui permet d'afficher la </t>
    </r>
    <r>
      <rPr>
        <b/>
        <sz val="11"/>
        <color theme="1"/>
        <rFont val="Arial"/>
        <family val="2"/>
      </rPr>
      <t>date du jour</t>
    </r>
    <r>
      <rPr>
        <sz val="11"/>
        <color theme="1"/>
        <rFont val="Arial"/>
        <family val="2"/>
      </rPr>
      <t>, une date qui se mettra donc toujours à jour automatiquement.</t>
    </r>
  </si>
  <si>
    <t>La formule Aujourd'hui se construit comme suit (n'inscrivez rien entre les parenthèses) :</t>
  </si>
  <si>
    <t>=AUJOURDHUI()</t>
  </si>
  <si>
    <t>En voici la traduction concrète :</t>
  </si>
  <si>
    <t>(ceci est la date de ce jour)</t>
  </si>
  <si>
    <t>Entrainez-vous à saisir la formule Aujourd'hui :</t>
  </si>
  <si>
    <t>POUR ALLER PLUS LOIN :</t>
  </si>
  <si>
    <t>Calcul du nombre de jours vécus jusqu'à aujourd'hui :</t>
  </si>
  <si>
    <t>Pour obtenir ce résultat, la date de naissance a été soustraite de la date du jour :    =AUJOURDHUI() - DATE DE NAISSANCE (ANNEE ; MOIS ; JOUR )</t>
  </si>
  <si>
    <r>
      <t>ANNEE(</t>
    </r>
    <r>
      <rPr>
        <i/>
        <sz val="14"/>
        <rFont val="Arial"/>
        <family val="2"/>
      </rPr>
      <t>numéro_de_série</t>
    </r>
    <r>
      <rPr>
        <sz val="14"/>
        <rFont val="Arial"/>
        <family val="2"/>
      </rPr>
      <t>)</t>
    </r>
  </si>
  <si>
    <r>
      <t xml:space="preserve">Renvoie l'année correspondant à </t>
    </r>
    <r>
      <rPr>
        <b/>
        <i/>
        <sz val="10"/>
        <rFont val="Arial"/>
        <family val="2"/>
      </rPr>
      <t>numéro_de_série</t>
    </r>
  </si>
  <si>
    <t>=ANNEE(AUJOURDHUI())</t>
  </si>
  <si>
    <t>=ANNEE(DATEVAL("10.3.47")-100)</t>
  </si>
  <si>
    <t>Calculez votre âge en années au premier janvier</t>
  </si>
  <si>
    <t>Calculez votre âge en années au jour de votre anniversaire près</t>
  </si>
  <si>
    <r>
      <t>DATE(</t>
    </r>
    <r>
      <rPr>
        <b/>
        <i/>
        <sz val="14"/>
        <rFont val="Arial"/>
        <family val="2"/>
      </rPr>
      <t>année; mois; jour</t>
    </r>
    <r>
      <rPr>
        <sz val="14"/>
        <rFont val="Arial"/>
        <family val="2"/>
      </rPr>
      <t>)</t>
    </r>
  </si>
  <si>
    <t xml:space="preserve">Donne le numéro de série d'une date spécifiée dans un intervalle entre le 1.1.1900 et le 31.12.9999.  </t>
  </si>
  <si>
    <t>=DATE(ANNEE(AUJOURDHUI());MOIS(AUJOURDHUI());JOUR(AUJOURDHUI()))</t>
  </si>
  <si>
    <t>=DATE(ANNEE(AUJOURDHUI());MOIS(AUJOURDHUI())+6;JOUR(AUJOURDHUI()))</t>
  </si>
  <si>
    <t>=DATE(1947;3;10)</t>
  </si>
  <si>
    <t>La fonction DATE est intéressente à plus d'un titre.  Consédérez les cellules vertes suivantes :</t>
  </si>
  <si>
    <t>Date du dernier jour du mois précédent</t>
  </si>
  <si>
    <t>Date de l'avant dernier jour du mois précédent</t>
  </si>
  <si>
    <t>Date de l'avant-avant-dernier jour du mois précédent</t>
  </si>
  <si>
    <t>Date du dernier jour du mois précédant le mois avant janvier</t>
  </si>
  <si>
    <t>Date de l'avant-dernier jour avant le 2ème mois avant janvier</t>
  </si>
  <si>
    <t>Date de l'avant-avant-dernier jour avant le 2ème mois avant janvier</t>
  </si>
  <si>
    <t>DATEDIF(Date_début;Date_fin;Type)</t>
  </si>
  <si>
    <r>
      <t xml:space="preserve">L'argument </t>
    </r>
    <r>
      <rPr>
        <i/>
        <sz val="10"/>
        <rFont val="Arial"/>
        <family val="2"/>
      </rPr>
      <t>Type</t>
    </r>
    <r>
      <rPr>
        <sz val="10"/>
        <rFont val="Arial"/>
        <family val="2"/>
      </rPr>
      <t xml:space="preserve"> peut prendre les valeurs suivantes (choisissez les indications entre parenthèses, suivant les versions) :</t>
    </r>
  </si>
  <si>
    <t xml:space="preserve">"y" </t>
  </si>
  <si>
    <t>("A")</t>
  </si>
  <si>
    <t>=</t>
  </si>
  <si>
    <t>différence absolue en années</t>
  </si>
  <si>
    <t xml:space="preserve">"m" </t>
  </si>
  <si>
    <t>("M")</t>
  </si>
  <si>
    <t>différence absolue en mois</t>
  </si>
  <si>
    <t>"d"</t>
  </si>
  <si>
    <t>("J")</t>
  </si>
  <si>
    <t>différence absolue en jours</t>
  </si>
  <si>
    <t>"ym"</t>
  </si>
  <si>
    <t>("MJ")</t>
  </si>
  <si>
    <t>différence en mois si les 2 dates étaient dans la même année</t>
  </si>
  <si>
    <t>"yd"</t>
  </si>
  <si>
    <t>("AM")</t>
  </si>
  <si>
    <t>différence en jours si les 2 dates étaient dans la même année</t>
  </si>
  <si>
    <t>"md"</t>
  </si>
  <si>
    <t>("AJ")</t>
  </si>
  <si>
    <t>différence en jours si les 2 dates étaient dans le même mois</t>
  </si>
  <si>
    <t>L'argument Date_début doit impérativement être antérieur à Date_fin !</t>
  </si>
  <si>
    <t>Résultat en ans</t>
  </si>
  <si>
    <t>Résultat en mois</t>
  </si>
  <si>
    <t>Résultat en jours</t>
  </si>
  <si>
    <t>Date d'entrée</t>
  </si>
  <si>
    <t>Aujourd'hui</t>
  </si>
  <si>
    <t xml:space="preserve">Les origines de cette fonction remontent à Lotus 1-2-3, et apparemment, elle a subsisté dans Excel pour des raisons de compatibilité.  </t>
  </si>
  <si>
    <t>Calcul de l'âge d'une personne avec DATEDIF</t>
  </si>
  <si>
    <t xml:space="preserve">Il existe plusieurs façon de calculer l'âge d'une personne.  Par contre, il existe deux façon fondamentalement différentes de concevoir l'âge </t>
  </si>
  <si>
    <t>d'une personne.  L'exemple classique est la caculation de l'âge d'une personne pour l'AVS, que l'on se tienne du côté de l'Etat qui doit</t>
  </si>
  <si>
    <t>pervcevoir les cotisations AVS ou de la personne qui est en droit de recevoir ses cotisations AVS…</t>
  </si>
  <si>
    <r>
      <t xml:space="preserve">En Suisse, tout personne ayant atteint l'âge de 18 ans </t>
    </r>
    <r>
      <rPr>
        <u/>
        <sz val="10"/>
        <rFont val="Arial"/>
        <family val="2"/>
      </rPr>
      <t>doit</t>
    </r>
    <r>
      <rPr>
        <sz val="10"/>
        <rFont val="Arial"/>
        <family val="2"/>
      </rPr>
      <t xml:space="preserve"> payer une cotisation AVS à l'Etat.  Mais cette cotisation se paie dès l'année</t>
    </r>
  </si>
  <si>
    <t>où la personne va fêter ses 18 ans, même si cet anniversaire n'aura lieu qu'en décembre.  La formule utilisée sera alors</t>
  </si>
  <si>
    <t>= ANNEE(DateCourante) - ANNEE(DateNaissance).  Ainsi, une personne aura par exemple 18 ans du 1er janvier au 31 décembre d'une</t>
  </si>
  <si>
    <t xml:space="preserve">année sans tenir compte de son anniversaire.  Admettons que vous soyez né le 1er août 1985 pour l'exemple.  </t>
  </si>
  <si>
    <t>=ANNEE(AUJOURDHUI())-ANNEE(B33)</t>
  </si>
  <si>
    <t>Pour toucher l'AVS, une personne mâââle doit avoir fêté son 65ème anniversaire.  Cette fois-ci, c'est au jour près.  Il y a maintenant plusieurs</t>
  </si>
  <si>
    <t xml:space="preserve">solutions possibles.  </t>
  </si>
  <si>
    <t>=ANNEE(AUJOURDHUI()-B40)-1900</t>
  </si>
  <si>
    <t>=ENT(YEARFRAC(AUJOURDHUI();B42;1))</t>
  </si>
  <si>
    <t>=DATEDIF(B44;AUJOURDHUI();"y")</t>
  </si>
  <si>
    <t>Etudiant</t>
  </si>
  <si>
    <t>Matière1</t>
  </si>
  <si>
    <t>Matière2</t>
  </si>
  <si>
    <t>Matière3</t>
  </si>
  <si>
    <t>Matière4</t>
  </si>
  <si>
    <t>Moyenne</t>
  </si>
  <si>
    <t>Résultat</t>
  </si>
  <si>
    <t>Caroline</t>
  </si>
  <si>
    <t>Estelle</t>
  </si>
  <si>
    <t>Laurent</t>
  </si>
  <si>
    <t>Mathieu</t>
  </si>
  <si>
    <t>Michel</t>
  </si>
  <si>
    <t>Murielle</t>
  </si>
  <si>
    <t>Thierry</t>
  </si>
  <si>
    <t>Combinaison de fonctions: SI(ET()) ou SI(OU())</t>
  </si>
  <si>
    <t>1ère Lettre du prénom</t>
  </si>
  <si>
    <t>3 Dernières lettres du prénom</t>
  </si>
  <si>
    <t>3 Premières Lettres du prénom en minuscule</t>
  </si>
  <si>
    <t>3 Dernières Lettres du prénom en minuscule</t>
  </si>
  <si>
    <t>MIKAEL</t>
  </si>
  <si>
    <t>JEROME</t>
  </si>
  <si>
    <t>HUBERT</t>
  </si>
  <si>
    <t>JEAN-CHARLES</t>
  </si>
  <si>
    <t>SEBASTIEN</t>
  </si>
  <si>
    <t>VIRGILE</t>
  </si>
  <si>
    <t>THIERRY</t>
  </si>
  <si>
    <t>LAURENT</t>
  </si>
  <si>
    <t>CHRISTOPHE</t>
  </si>
  <si>
    <t>ROLAND</t>
  </si>
  <si>
    <t>MARC</t>
  </si>
  <si>
    <t>STEPHANE</t>
  </si>
  <si>
    <t>JEAN-PIERRE</t>
  </si>
  <si>
    <t>NICOLAS</t>
  </si>
  <si>
    <t>BRICE</t>
  </si>
  <si>
    <t>ARIEL</t>
  </si>
  <si>
    <t>HENRI</t>
  </si>
  <si>
    <t>MICKAEL</t>
  </si>
  <si>
    <t>MATTHIEU</t>
  </si>
  <si>
    <t>GREGORY</t>
  </si>
  <si>
    <t>SYLVAIN</t>
  </si>
  <si>
    <t>ANTHONY</t>
  </si>
  <si>
    <t>JEAN-BAPTISTE</t>
  </si>
  <si>
    <t>JEAN-NOEL</t>
  </si>
  <si>
    <t>ERIC</t>
  </si>
  <si>
    <t>JEAN-YVES</t>
  </si>
  <si>
    <t>JEREMIE</t>
  </si>
  <si>
    <t>ALEXANDRE</t>
  </si>
  <si>
    <t>FREDERIC</t>
  </si>
  <si>
    <t>JORGE</t>
  </si>
  <si>
    <t>CHRISTIAN</t>
  </si>
  <si>
    <t>MORGAN</t>
  </si>
  <si>
    <t>JONATHAN</t>
  </si>
  <si>
    <t>JEAN</t>
  </si>
  <si>
    <t>DAVID</t>
  </si>
  <si>
    <t>GUILLAUME</t>
  </si>
  <si>
    <t>PAUL</t>
  </si>
  <si>
    <t>FRANK</t>
  </si>
  <si>
    <t>JEAN-LOUIS</t>
  </si>
  <si>
    <t>ALAIN</t>
  </si>
  <si>
    <t>BRUNO</t>
  </si>
  <si>
    <t>PATRICK</t>
  </si>
  <si>
    <t>DOMINIQUE</t>
  </si>
  <si>
    <t>RENE</t>
  </si>
  <si>
    <t>LUDOVIC</t>
  </si>
  <si>
    <t>FABRICE</t>
  </si>
  <si>
    <t>MOHAMED</t>
  </si>
  <si>
    <t>JEAN-MARTIN</t>
  </si>
  <si>
    <t>JOHNNY</t>
  </si>
  <si>
    <t>ANTONY</t>
  </si>
  <si>
    <t>PIERRE</t>
  </si>
  <si>
    <t>FRANCK</t>
  </si>
  <si>
    <t>MICHAEL</t>
  </si>
  <si>
    <t>CHARLES</t>
  </si>
  <si>
    <t>ILKER</t>
  </si>
  <si>
    <t>MARCO</t>
  </si>
  <si>
    <t>JEAN-MARIE</t>
  </si>
  <si>
    <t>FREDY</t>
  </si>
  <si>
    <t>DANIEL</t>
  </si>
  <si>
    <t>Vente véhicules novembre 2020</t>
  </si>
  <si>
    <t>Marque</t>
  </si>
  <si>
    <t>Carburant</t>
  </si>
  <si>
    <t>Vendeur</t>
  </si>
  <si>
    <t>Nombre</t>
  </si>
  <si>
    <t>Citroen C3</t>
  </si>
  <si>
    <t>Diesel</t>
  </si>
  <si>
    <t>Alain</t>
  </si>
  <si>
    <t>Essence</t>
  </si>
  <si>
    <t>Robert</t>
  </si>
  <si>
    <t>Pierre</t>
  </si>
  <si>
    <t>Citroen C1</t>
  </si>
  <si>
    <t>Citroen C2</t>
  </si>
  <si>
    <t>Citroen C4</t>
  </si>
  <si>
    <t>Citroen C5</t>
  </si>
  <si>
    <t>Citroen C6</t>
  </si>
  <si>
    <t>Question: Déterminer le nombre par marque de véhicules vendu par Vendeur</t>
  </si>
  <si>
    <t>SEXE</t>
  </si>
  <si>
    <t>NOTE</t>
  </si>
  <si>
    <t>CLASSEMENT</t>
  </si>
  <si>
    <t>Antoine</t>
  </si>
  <si>
    <t>Valerie</t>
  </si>
  <si>
    <t>Lea</t>
  </si>
  <si>
    <t>ABS</t>
  </si>
  <si>
    <t>Serge</t>
  </si>
  <si>
    <t>Eugenie</t>
  </si>
  <si>
    <t>Jacqueline</t>
  </si>
  <si>
    <t>Sylvire</t>
  </si>
  <si>
    <t>Pierrette</t>
  </si>
  <si>
    <t>Henri</t>
  </si>
  <si>
    <t>Nicolas</t>
  </si>
  <si>
    <t>Celia</t>
  </si>
  <si>
    <t>Thomas</t>
  </si>
  <si>
    <t>Fabien</t>
  </si>
  <si>
    <t>Marie</t>
  </si>
  <si>
    <t>MOYENNE DU GROUPE</t>
  </si>
  <si>
    <t>MEILLEURE NOTE</t>
  </si>
  <si>
    <t>NOTE LA PLUS BASSE</t>
  </si>
  <si>
    <t>NOMBRE D'ETUDIANTS</t>
  </si>
  <si>
    <t>NOMBRE D'ABSENTS AU TEST</t>
  </si>
  <si>
    <t>NOMBRE D'HOMMES</t>
  </si>
  <si>
    <t>NOMBRE DE FEMMES</t>
  </si>
  <si>
    <t xml:space="preserve">Questions: </t>
  </si>
  <si>
    <t>1 Réaliser le classement</t>
  </si>
  <si>
    <t>2 Par des calculs remplisser le tableau récapitulatif en 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</si>
</sst>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 _€_-;\-* #,##0\ _€_-;_-* &quot;-&quot;??\ _€_-;_-@_-"/>
    <numFmt numFmtId="166" formatCode="#,##0_ ;\-#,##0\ "/>
  </numFmts>
  <fonts count="36" x14ac:knownFonts="1">
    <font>
      <sz val="11"/>
      <color theme="1"/>
      <name val="Calibri"/>
      <family val="2"/>
      <scheme val="minor"/>
    </font>
    <font>
      <sz val="11"/>
      <color theme="1"/>
      <name val="Calibri"/>
      <family val="2"/>
      <scheme val="minor"/>
    </font>
    <font>
      <b/>
      <i/>
      <sz val="18"/>
      <color rgb="FFC00000"/>
      <name val="Arial"/>
      <family val="2"/>
    </font>
    <font>
      <sz val="11"/>
      <color theme="1"/>
      <name val="Arial"/>
      <family val="2"/>
    </font>
    <font>
      <b/>
      <i/>
      <u/>
      <sz val="12"/>
      <color rgb="FFC00000"/>
      <name val="Arial"/>
      <family val="2"/>
    </font>
    <font>
      <b/>
      <sz val="11"/>
      <color theme="1"/>
      <name val="Arial"/>
      <family val="2"/>
    </font>
    <font>
      <b/>
      <i/>
      <sz val="11"/>
      <color theme="1"/>
      <name val="Arial"/>
      <family val="2"/>
    </font>
    <font>
      <i/>
      <sz val="11"/>
      <color theme="1"/>
      <name val="Arial"/>
      <family val="2"/>
    </font>
    <font>
      <u/>
      <sz val="11"/>
      <color theme="10"/>
      <name val="Calibri"/>
      <family val="2"/>
      <scheme val="minor"/>
    </font>
    <font>
      <b/>
      <sz val="11"/>
      <color rgb="FFFF0000"/>
      <name val="Arial"/>
      <family val="2"/>
    </font>
    <font>
      <b/>
      <u/>
      <sz val="12"/>
      <color theme="10"/>
      <name val="Calibri"/>
      <family val="2"/>
      <scheme val="minor"/>
    </font>
    <font>
      <b/>
      <i/>
      <sz val="11"/>
      <color rgb="FFC00000"/>
      <name val="Arial"/>
      <family val="2"/>
    </font>
    <font>
      <i/>
      <sz val="11"/>
      <color rgb="FFC00000"/>
      <name val="Arial"/>
      <family val="2"/>
    </font>
    <font>
      <i/>
      <sz val="10"/>
      <color theme="1"/>
      <name val="Arial"/>
      <family val="2"/>
    </font>
    <font>
      <b/>
      <sz val="11"/>
      <color rgb="FFC00000"/>
      <name val="Arial"/>
      <family val="2"/>
    </font>
    <font>
      <b/>
      <sz val="12"/>
      <color rgb="FFFF0000"/>
      <name val="Arial"/>
      <family val="2"/>
    </font>
    <font>
      <sz val="14"/>
      <name val="Arial"/>
      <family val="2"/>
    </font>
    <font>
      <i/>
      <sz val="14"/>
      <name val="Arial"/>
      <family val="2"/>
    </font>
    <font>
      <b/>
      <i/>
      <sz val="10"/>
      <name val="Arial"/>
      <family val="2"/>
    </font>
    <font>
      <sz val="10"/>
      <name val="Arial"/>
      <family val="2"/>
    </font>
    <font>
      <b/>
      <sz val="8"/>
      <color indexed="81"/>
      <name val="Tahoma"/>
      <family val="2"/>
    </font>
    <font>
      <b/>
      <i/>
      <sz val="14"/>
      <name val="Arial"/>
      <family val="2"/>
    </font>
    <font>
      <i/>
      <sz val="10"/>
      <name val="Arial"/>
      <family val="2"/>
    </font>
    <font>
      <b/>
      <sz val="10"/>
      <name val="Arial"/>
      <family val="2"/>
    </font>
    <font>
      <u/>
      <sz val="10"/>
      <name val="Arial"/>
      <family val="2"/>
    </font>
    <font>
      <b/>
      <sz val="16"/>
      <color indexed="16"/>
      <name val="Times New Roman"/>
      <family val="1"/>
    </font>
    <font>
      <b/>
      <sz val="14"/>
      <name val="Times New Roman"/>
      <family val="1"/>
    </font>
    <font>
      <sz val="12"/>
      <name val="Arial"/>
      <family val="2"/>
    </font>
    <font>
      <b/>
      <sz val="12"/>
      <color indexed="18"/>
      <name val="Arial"/>
      <family val="2"/>
    </font>
    <font>
      <b/>
      <sz val="11"/>
      <color indexed="18"/>
      <name val="Arial"/>
      <family val="2"/>
    </font>
    <font>
      <b/>
      <sz val="11"/>
      <color theme="1"/>
      <name val="Calibri"/>
      <family val="2"/>
      <scheme val="minor"/>
    </font>
    <font>
      <b/>
      <sz val="11"/>
      <color rgb="FF000000"/>
      <name val="Calibri"/>
      <family val="2"/>
    </font>
    <font>
      <b/>
      <sz val="12"/>
      <name val="Calibri"/>
      <family val="2"/>
      <scheme val="minor"/>
    </font>
    <font>
      <sz val="12"/>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26"/>
        <bgColor indexed="64"/>
      </patternFill>
    </fill>
    <fill>
      <patternFill patternType="solid">
        <fgColor indexed="45"/>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12"/>
      </left>
      <right/>
      <top style="double">
        <color indexed="12"/>
      </top>
      <bottom style="double">
        <color indexed="12"/>
      </bottom>
      <diagonal/>
    </border>
    <border>
      <left/>
      <right/>
      <top style="double">
        <color indexed="12"/>
      </top>
      <bottom style="double">
        <color indexed="12"/>
      </bottom>
      <diagonal/>
    </border>
    <border>
      <left/>
      <right style="double">
        <color indexed="12"/>
      </right>
      <top style="double">
        <color indexed="12"/>
      </top>
      <bottom style="double">
        <color indexed="12"/>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139">
    <xf numFmtId="0" fontId="0" fillId="0" borderId="0" xfId="0"/>
    <xf numFmtId="0" fontId="2" fillId="0" borderId="0" xfId="0" applyFont="1"/>
    <xf numFmtId="0" fontId="3" fillId="0" borderId="0" xfId="0" applyFont="1"/>
    <xf numFmtId="0" fontId="4" fillId="0" borderId="0" xfId="0" applyFont="1"/>
    <xf numFmtId="0" fontId="5" fillId="0" borderId="0" xfId="0" quotePrefix="1" applyFont="1"/>
    <xf numFmtId="0" fontId="5" fillId="0" borderId="1"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horizontal="center"/>
    </xf>
    <xf numFmtId="14" fontId="3" fillId="0" borderId="0" xfId="0" applyNumberFormat="1" applyFont="1" applyAlignment="1">
      <alignment horizontal="center"/>
    </xf>
    <xf numFmtId="0" fontId="5" fillId="2" borderId="1" xfId="0" applyFont="1" applyFill="1" applyBorder="1" applyAlignment="1" applyProtection="1">
      <alignment horizontal="center"/>
      <protection locked="0"/>
    </xf>
    <xf numFmtId="4" fontId="5" fillId="2" borderId="1" xfId="0" applyNumberFormat="1" applyFont="1" applyFill="1" applyBorder="1" applyAlignment="1" applyProtection="1">
      <alignment horizontal="center"/>
      <protection locked="0"/>
    </xf>
    <xf numFmtId="0" fontId="5" fillId="0" borderId="0" xfId="0" applyFont="1"/>
    <xf numFmtId="0" fontId="3" fillId="0" borderId="1" xfId="0" applyFont="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0" borderId="1" xfId="0" applyFont="1" applyBorder="1" applyProtection="1">
      <protection locked="0"/>
    </xf>
    <xf numFmtId="0" fontId="5" fillId="0" borderId="0" xfId="0" applyFont="1" applyAlignment="1">
      <alignment horizontal="right"/>
    </xf>
    <xf numFmtId="0" fontId="3" fillId="0" borderId="0" xfId="0" applyFont="1" applyAlignment="1">
      <alignment horizontal="center"/>
    </xf>
    <xf numFmtId="0" fontId="5" fillId="0" borderId="1" xfId="0" applyFont="1" applyBorder="1" applyAlignment="1" applyProtection="1">
      <alignment horizontal="center"/>
      <protection locked="0"/>
    </xf>
    <xf numFmtId="0" fontId="6" fillId="0" borderId="0" xfId="0" applyFont="1"/>
    <xf numFmtId="0" fontId="5" fillId="2" borderId="1" xfId="0" applyFont="1" applyFill="1" applyBorder="1" applyAlignment="1">
      <alignment horizontal="center"/>
    </xf>
    <xf numFmtId="0" fontId="9" fillId="0" borderId="0" xfId="0" applyFont="1"/>
    <xf numFmtId="0" fontId="3" fillId="0" borderId="0" xfId="0" quotePrefix="1" applyFont="1" applyAlignment="1">
      <alignment horizontal="left" indent="2"/>
    </xf>
    <xf numFmtId="0" fontId="3" fillId="0" borderId="0" xfId="0" quotePrefix="1" applyFont="1" applyAlignment="1">
      <alignment horizontal="left"/>
    </xf>
    <xf numFmtId="0" fontId="3" fillId="0" borderId="0" xfId="0" applyFont="1" applyAlignment="1">
      <alignment horizontal="right"/>
    </xf>
    <xf numFmtId="9" fontId="5" fillId="0" borderId="1" xfId="0" quotePrefix="1" applyNumberFormat="1" applyFont="1" applyBorder="1" applyAlignment="1">
      <alignment horizontal="center"/>
    </xf>
    <xf numFmtId="0" fontId="5" fillId="0" borderId="1" xfId="0" quotePrefix="1" applyFont="1" applyBorder="1"/>
    <xf numFmtId="0" fontId="5" fillId="0" borderId="1" xfId="0" applyFont="1" applyBorder="1"/>
    <xf numFmtId="43" fontId="3" fillId="0" borderId="1" xfId="1" applyFont="1" applyBorder="1" applyAlignment="1" applyProtection="1">
      <alignment horizontal="center"/>
    </xf>
    <xf numFmtId="43" fontId="3" fillId="2" borderId="1" xfId="1" applyFont="1" applyFill="1" applyBorder="1" applyAlignment="1" applyProtection="1">
      <alignment horizontal="center"/>
    </xf>
    <xf numFmtId="0" fontId="3" fillId="0" borderId="0" xfId="0" applyFont="1" applyAlignment="1">
      <alignment vertical="center"/>
    </xf>
    <xf numFmtId="0" fontId="5" fillId="0" borderId="1" xfId="0" quotePrefix="1" applyFont="1" applyBorder="1" applyAlignment="1">
      <alignment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1" xfId="2" applyNumberFormat="1" applyFont="1" applyBorder="1" applyAlignment="1" applyProtection="1">
      <alignment horizontal="center"/>
    </xf>
    <xf numFmtId="0" fontId="12" fillId="0" borderId="0" xfId="0" applyFont="1"/>
    <xf numFmtId="0" fontId="5" fillId="3" borderId="1" xfId="0" applyFont="1" applyFill="1" applyBorder="1" applyAlignment="1">
      <alignment horizontal="left" vertical="center"/>
    </xf>
    <xf numFmtId="0" fontId="5" fillId="3" borderId="1" xfId="0" applyFont="1" applyFill="1" applyBorder="1" applyAlignment="1">
      <alignment horizontal="right" vertical="center"/>
    </xf>
    <xf numFmtId="0" fontId="6" fillId="3" borderId="1" xfId="0" applyFont="1" applyFill="1" applyBorder="1" applyAlignment="1">
      <alignment horizontal="right" vertical="center" wrapText="1"/>
    </xf>
    <xf numFmtId="17" fontId="3" fillId="0" borderId="1" xfId="0" applyNumberFormat="1" applyFont="1" applyBorder="1" applyAlignment="1">
      <alignment horizontal="left"/>
    </xf>
    <xf numFmtId="165" fontId="3" fillId="0" borderId="1" xfId="1" applyNumberFormat="1" applyFont="1" applyBorder="1" applyProtection="1"/>
    <xf numFmtId="166" fontId="13" fillId="0" borderId="1" xfId="1" applyNumberFormat="1" applyFont="1" applyBorder="1" applyProtection="1"/>
    <xf numFmtId="0" fontId="5" fillId="0" borderId="0" xfId="0" applyFont="1" applyAlignment="1">
      <alignment horizontal="left"/>
    </xf>
    <xf numFmtId="0" fontId="3" fillId="0" borderId="0" xfId="0" applyFont="1" applyAlignment="1">
      <alignment horizontal="left"/>
    </xf>
    <xf numFmtId="0" fontId="5" fillId="0" borderId="1" xfId="0" applyFont="1" applyBorder="1" applyAlignment="1">
      <alignment horizontal="left"/>
    </xf>
    <xf numFmtId="0" fontId="3" fillId="0" borderId="1" xfId="0" applyFont="1" applyBorder="1" applyAlignment="1">
      <alignment horizontal="left"/>
    </xf>
    <xf numFmtId="0" fontId="9" fillId="4" borderId="0" xfId="0" applyFont="1" applyFill="1"/>
    <xf numFmtId="0" fontId="3" fillId="4" borderId="0" xfId="0" applyFont="1" applyFill="1"/>
    <xf numFmtId="0" fontId="2" fillId="4" borderId="0" xfId="0" applyFont="1" applyFill="1"/>
    <xf numFmtId="14" fontId="3" fillId="4" borderId="0" xfId="0" applyNumberFormat="1" applyFont="1" applyFill="1" applyAlignment="1">
      <alignment horizontal="left"/>
    </xf>
    <xf numFmtId="0" fontId="3" fillId="4" borderId="0" xfId="0" applyFont="1" applyFill="1" applyAlignment="1">
      <alignment horizontal="right"/>
    </xf>
    <xf numFmtId="0" fontId="3" fillId="4" borderId="0" xfId="0" applyFont="1" applyFill="1" applyAlignment="1">
      <alignment horizontal="center"/>
    </xf>
    <xf numFmtId="0" fontId="4" fillId="4" borderId="0" xfId="0" applyFont="1" applyFill="1"/>
    <xf numFmtId="0" fontId="5" fillId="4" borderId="0" xfId="0" applyFont="1" applyFill="1"/>
    <xf numFmtId="0" fontId="3" fillId="4" borderId="0" xfId="0" quotePrefix="1" applyFont="1" applyFill="1" applyAlignment="1">
      <alignment horizontal="left" indent="3"/>
    </xf>
    <xf numFmtId="0" fontId="7" fillId="4" borderId="0" xfId="0" quotePrefix="1" applyFont="1" applyFill="1" applyAlignment="1">
      <alignment horizontal="left" indent="3"/>
    </xf>
    <xf numFmtId="14" fontId="3" fillId="4" borderId="0" xfId="0" quotePrefix="1" applyNumberFormat="1" applyFont="1" applyFill="1" applyAlignment="1">
      <alignment horizontal="left"/>
    </xf>
    <xf numFmtId="0" fontId="3" fillId="4" borderId="0" xfId="0" applyFont="1" applyFill="1" applyAlignment="1">
      <alignment horizontal="left" indent="3"/>
    </xf>
    <xf numFmtId="14" fontId="3" fillId="0" borderId="0" xfId="0" applyNumberFormat="1" applyFont="1" applyAlignment="1">
      <alignment horizontal="left"/>
    </xf>
    <xf numFmtId="14" fontId="5" fillId="0" borderId="1" xfId="0" applyNumberFormat="1" applyFont="1" applyBorder="1" applyAlignment="1">
      <alignment horizontal="left"/>
    </xf>
    <xf numFmtId="0" fontId="5" fillId="0" borderId="1" xfId="0" applyFont="1" applyBorder="1" applyAlignment="1">
      <alignment horizontal="right"/>
    </xf>
    <xf numFmtId="0" fontId="14" fillId="0" borderId="0" xfId="0" applyFont="1"/>
    <xf numFmtId="0" fontId="3" fillId="0" borderId="1" xfId="0" applyFont="1" applyBorder="1"/>
    <xf numFmtId="14" fontId="3" fillId="0" borderId="1" xfId="0" applyNumberFormat="1" applyFont="1" applyBorder="1" applyAlignment="1">
      <alignment horizontal="left"/>
    </xf>
    <xf numFmtId="0" fontId="3" fillId="0" borderId="1" xfId="0" applyFont="1" applyBorder="1" applyAlignment="1">
      <alignment horizontal="right"/>
    </xf>
    <xf numFmtId="0" fontId="15" fillId="0" borderId="0" xfId="0" applyFont="1"/>
    <xf numFmtId="0" fontId="0" fillId="0" borderId="0" xfId="0" applyAlignment="1">
      <alignment horizontal="left"/>
    </xf>
    <xf numFmtId="0" fontId="0" fillId="0" borderId="0" xfId="0" pivotButton="1"/>
    <xf numFmtId="14" fontId="5" fillId="0" borderId="0" xfId="0" applyNumberFormat="1" applyFont="1" applyAlignment="1">
      <alignment horizontal="center"/>
    </xf>
    <xf numFmtId="0" fontId="7" fillId="0" borderId="0" xfId="0" applyFont="1"/>
    <xf numFmtId="0" fontId="3" fillId="2" borderId="1" xfId="0" applyFont="1" applyFill="1" applyBorder="1" applyAlignment="1">
      <alignment horizontal="center"/>
    </xf>
    <xf numFmtId="14" fontId="3" fillId="0" borderId="0" xfId="0" applyNumberFormat="1" applyFont="1"/>
    <xf numFmtId="0" fontId="16" fillId="0" borderId="0" xfId="0" applyFont="1"/>
    <xf numFmtId="0" fontId="19" fillId="5" borderId="2" xfId="0" applyFont="1" applyFill="1" applyBorder="1"/>
    <xf numFmtId="0" fontId="19" fillId="0" borderId="0" xfId="0" applyFont="1"/>
    <xf numFmtId="0" fontId="19" fillId="0" borderId="0" xfId="0" quotePrefix="1" applyFont="1"/>
    <xf numFmtId="14" fontId="19" fillId="5" borderId="2" xfId="0" applyNumberFormat="1" applyFont="1" applyFill="1" applyBorder="1"/>
    <xf numFmtId="14" fontId="0" fillId="5" borderId="2" xfId="0" applyNumberFormat="1" applyFill="1" applyBorder="1" applyAlignment="1">
      <alignment horizontal="center"/>
    </xf>
    <xf numFmtId="0" fontId="0" fillId="0" borderId="0" xfId="0" quotePrefix="1" applyAlignment="1">
      <alignment horizontal="center"/>
    </xf>
    <xf numFmtId="0" fontId="23" fillId="0" borderId="2" xfId="0" applyFont="1" applyBorder="1" applyAlignment="1">
      <alignment horizontal="center" vertical="center" wrapText="1"/>
    </xf>
    <xf numFmtId="14" fontId="0" fillId="0" borderId="2" xfId="0" applyNumberFormat="1" applyBorder="1"/>
    <xf numFmtId="0" fontId="0" fillId="0" borderId="2" xfId="0" applyBorder="1"/>
    <xf numFmtId="0" fontId="0" fillId="5" borderId="2" xfId="0" applyFill="1" applyBorder="1" applyAlignment="1">
      <alignment horizontal="center"/>
    </xf>
    <xf numFmtId="0" fontId="23" fillId="0" borderId="0" xfId="0" applyFont="1"/>
    <xf numFmtId="0" fontId="0" fillId="0" borderId="0" xfId="0" quotePrefix="1"/>
    <xf numFmtId="14" fontId="0" fillId="6" borderId="2" xfId="0" applyNumberFormat="1" applyFill="1" applyBorder="1"/>
    <xf numFmtId="0" fontId="26" fillId="0" borderId="0" xfId="0" applyFont="1" applyAlignment="1">
      <alignment horizontal="centerContinuous"/>
    </xf>
    <xf numFmtId="0" fontId="27" fillId="7" borderId="6" xfId="0" applyFont="1" applyFill="1" applyBorder="1" applyAlignment="1">
      <alignment vertical="center"/>
    </xf>
    <xf numFmtId="0" fontId="27" fillId="8" borderId="7" xfId="0" applyFont="1" applyFill="1" applyBorder="1" applyAlignment="1">
      <alignment vertical="center"/>
    </xf>
    <xf numFmtId="0" fontId="27" fillId="8" borderId="8" xfId="0" applyFont="1" applyFill="1" applyBorder="1" applyAlignment="1">
      <alignment vertical="center"/>
    </xf>
    <xf numFmtId="0" fontId="27" fillId="8" borderId="9" xfId="0" applyFont="1" applyFill="1" applyBorder="1" applyAlignment="1">
      <alignment vertical="center"/>
    </xf>
    <xf numFmtId="0" fontId="27" fillId="8" borderId="10" xfId="0" applyFont="1" applyFill="1" applyBorder="1" applyAlignment="1">
      <alignment vertical="center"/>
    </xf>
    <xf numFmtId="0" fontId="27" fillId="8" borderId="11" xfId="0" applyFont="1" applyFill="1" applyBorder="1" applyAlignment="1">
      <alignment vertical="center"/>
    </xf>
    <xf numFmtId="0" fontId="27" fillId="7" borderId="12" xfId="0" applyFont="1" applyFill="1" applyBorder="1" applyAlignment="1">
      <alignment vertical="center"/>
    </xf>
    <xf numFmtId="0" fontId="27" fillId="9" borderId="13" xfId="0" applyFont="1" applyFill="1" applyBorder="1" applyAlignment="1">
      <alignment vertical="center"/>
    </xf>
    <xf numFmtId="0" fontId="27" fillId="9" borderId="14" xfId="0" applyFont="1" applyFill="1" applyBorder="1" applyAlignment="1">
      <alignment vertical="center"/>
    </xf>
    <xf numFmtId="0" fontId="28" fillId="5" borderId="15" xfId="0" applyFont="1" applyFill="1" applyBorder="1" applyAlignment="1">
      <alignment vertical="center"/>
    </xf>
    <xf numFmtId="0" fontId="29" fillId="5" borderId="16" xfId="0" applyFont="1" applyFill="1" applyBorder="1" applyAlignment="1">
      <alignment vertical="center"/>
    </xf>
    <xf numFmtId="0" fontId="27" fillId="7" borderId="17" xfId="0" applyFont="1" applyFill="1" applyBorder="1" applyAlignment="1">
      <alignment vertical="center"/>
    </xf>
    <xf numFmtId="0" fontId="27" fillId="9" borderId="1" xfId="0" applyFont="1" applyFill="1" applyBorder="1" applyAlignment="1">
      <alignment vertical="center"/>
    </xf>
    <xf numFmtId="0" fontId="27" fillId="9" borderId="18" xfId="0" applyFont="1" applyFill="1" applyBorder="1" applyAlignment="1">
      <alignment vertical="center"/>
    </xf>
    <xf numFmtId="0" fontId="28" fillId="5" borderId="19" xfId="0" applyFont="1" applyFill="1" applyBorder="1" applyAlignment="1">
      <alignment vertical="center"/>
    </xf>
    <xf numFmtId="0" fontId="29" fillId="5" borderId="20" xfId="0" applyFont="1" applyFill="1" applyBorder="1" applyAlignment="1">
      <alignment vertical="center"/>
    </xf>
    <xf numFmtId="0" fontId="27" fillId="7" borderId="21" xfId="0" applyFont="1" applyFill="1" applyBorder="1" applyAlignment="1">
      <alignment vertical="center"/>
    </xf>
    <xf numFmtId="0" fontId="27" fillId="9" borderId="22" xfId="0" applyFont="1" applyFill="1" applyBorder="1" applyAlignment="1">
      <alignment vertical="center"/>
    </xf>
    <xf numFmtId="0" fontId="27" fillId="9" borderId="23" xfId="0" applyFont="1" applyFill="1" applyBorder="1" applyAlignment="1">
      <alignment vertical="center"/>
    </xf>
    <xf numFmtId="0" fontId="28" fillId="5" borderId="24" xfId="0" applyFont="1" applyFill="1" applyBorder="1" applyAlignment="1">
      <alignment vertical="center"/>
    </xf>
    <xf numFmtId="0" fontId="29" fillId="5" borderId="25" xfId="0" applyFont="1" applyFill="1" applyBorder="1" applyAlignment="1">
      <alignment vertical="center"/>
    </xf>
    <xf numFmtId="0" fontId="25" fillId="0" borderId="3" xfId="0" applyFont="1" applyBorder="1" applyAlignment="1">
      <alignment horizontal="center"/>
    </xf>
    <xf numFmtId="0" fontId="25" fillId="0" borderId="4" xfId="0" applyFont="1" applyBorder="1" applyAlignment="1">
      <alignment horizontal="center"/>
    </xf>
    <xf numFmtId="0" fontId="25" fillId="0" borderId="5" xfId="0" applyFont="1" applyBorder="1" applyAlignment="1">
      <alignment horizontal="center"/>
    </xf>
    <xf numFmtId="0" fontId="10" fillId="0" borderId="0" xfId="3" applyFont="1" applyAlignment="1" applyProtection="1">
      <alignment horizontal="left"/>
    </xf>
    <xf numFmtId="0" fontId="10" fillId="4" borderId="0" xfId="3" applyFont="1" applyFill="1" applyAlignment="1" applyProtection="1">
      <alignment horizontal="left"/>
    </xf>
    <xf numFmtId="0" fontId="31" fillId="0" borderId="1" xfId="0" applyFont="1" applyBorder="1" applyAlignment="1">
      <alignment horizontal="center" vertical="center" wrapText="1"/>
    </xf>
    <xf numFmtId="0" fontId="0" fillId="0" borderId="1" xfId="0" applyBorder="1"/>
    <xf numFmtId="0" fontId="0" fillId="10" borderId="1" xfId="0" applyFill="1" applyBorder="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xf numFmtId="0" fontId="32" fillId="0" borderId="26" xfId="0" applyFont="1" applyBorder="1" applyAlignment="1">
      <alignment horizont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0" xfId="0" applyFont="1" applyAlignment="1">
      <alignment horizontal="center" vertical="center"/>
    </xf>
    <xf numFmtId="0" fontId="33" fillId="0" borderId="31" xfId="0" applyFont="1" applyBorder="1" applyAlignment="1">
      <alignment horizontal="center" vertical="center"/>
    </xf>
    <xf numFmtId="0" fontId="33" fillId="0" borderId="14" xfId="0" applyFont="1" applyBorder="1" applyAlignment="1">
      <alignment horizontal="center" vertical="center"/>
    </xf>
    <xf numFmtId="0" fontId="33" fillId="0" borderId="32" xfId="0" applyFont="1" applyBorder="1" applyAlignment="1">
      <alignment horizontal="center" vertical="center"/>
    </xf>
    <xf numFmtId="0" fontId="33" fillId="0" borderId="33" xfId="0" applyFont="1" applyBorder="1" applyAlignment="1">
      <alignment horizontal="center" vertical="center"/>
    </xf>
    <xf numFmtId="0" fontId="30" fillId="0" borderId="1" xfId="0" applyFont="1" applyBorder="1" applyAlignment="1">
      <alignment horizontal="center"/>
    </xf>
    <xf numFmtId="0" fontId="30" fillId="0" borderId="1" xfId="0" applyFont="1" applyBorder="1" applyAlignment="1">
      <alignment horizontal="center"/>
    </xf>
    <xf numFmtId="0" fontId="0" fillId="0" borderId="0" xfId="0" applyAlignment="1">
      <alignment horizontal="left" vertical="top"/>
    </xf>
    <xf numFmtId="0" fontId="0" fillId="0" borderId="1" xfId="0" applyBorder="1" applyAlignment="1">
      <alignment horizontal="center"/>
    </xf>
    <xf numFmtId="0" fontId="30" fillId="10" borderId="1" xfId="0" applyFont="1" applyFill="1" applyBorder="1" applyAlignment="1">
      <alignment horizontal="center"/>
    </xf>
    <xf numFmtId="0" fontId="34" fillId="0" borderId="34" xfId="0" applyFont="1" applyBorder="1" applyAlignment="1">
      <alignment horizontal="left" vertical="top" wrapText="1"/>
    </xf>
    <xf numFmtId="2" fontId="35" fillId="10" borderId="35" xfId="0" applyNumberFormat="1" applyFont="1" applyFill="1" applyBorder="1" applyAlignment="1">
      <alignment horizontal="center" vertical="top" wrapText="1"/>
    </xf>
    <xf numFmtId="0" fontId="0" fillId="0" borderId="0" xfId="0" applyAlignment="1">
      <alignment horizontal="right"/>
    </xf>
    <xf numFmtId="0" fontId="35" fillId="10" borderId="35" xfId="0" applyFont="1" applyFill="1" applyBorder="1" applyAlignment="1">
      <alignment horizontal="center" vertical="top" wrapText="1"/>
    </xf>
    <xf numFmtId="0" fontId="34" fillId="0" borderId="34"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Analyse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'[1]24 - Graphique'!$C$16</c:f>
              <c:strCache>
                <c:ptCount val="1"/>
                <c:pt idx="0">
                  <c:v>Entrées</c:v>
                </c:pt>
              </c:strCache>
            </c:strRef>
          </c:tx>
          <c:spPr>
            <a:ln w="28575" cap="rnd">
              <a:solidFill>
                <a:schemeClr val="accent1"/>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Graphique'!$C$17:$C$27</c:f>
              <c:numCache>
                <c:formatCode>General</c:formatCode>
                <c:ptCount val="11"/>
                <c:pt idx="0">
                  <c:v>12540</c:v>
                </c:pt>
                <c:pt idx="1">
                  <c:v>9542</c:v>
                </c:pt>
                <c:pt idx="2">
                  <c:v>8745</c:v>
                </c:pt>
                <c:pt idx="3">
                  <c:v>10254</c:v>
                </c:pt>
                <c:pt idx="4">
                  <c:v>18542</c:v>
                </c:pt>
                <c:pt idx="5">
                  <c:v>12578</c:v>
                </c:pt>
                <c:pt idx="6">
                  <c:v>13587</c:v>
                </c:pt>
                <c:pt idx="7">
                  <c:v>14568</c:v>
                </c:pt>
                <c:pt idx="8">
                  <c:v>18477</c:v>
                </c:pt>
                <c:pt idx="9">
                  <c:v>7895</c:v>
                </c:pt>
                <c:pt idx="10">
                  <c:v>9999</c:v>
                </c:pt>
              </c:numCache>
            </c:numRef>
          </c:val>
          <c:smooth val="0"/>
          <c:extLst>
            <c:ext xmlns:c16="http://schemas.microsoft.com/office/drawing/2014/chart" uri="{C3380CC4-5D6E-409C-BE32-E72D297353CC}">
              <c16:uniqueId val="{00000000-F7B2-4349-8840-387F5049179A}"/>
            </c:ext>
          </c:extLst>
        </c:ser>
        <c:ser>
          <c:idx val="1"/>
          <c:order val="1"/>
          <c:tx>
            <c:strRef>
              <c:f>'[1]24 - Graphique'!$D$16</c:f>
              <c:strCache>
                <c:ptCount val="1"/>
                <c:pt idx="0">
                  <c:v>Sorties</c:v>
                </c:pt>
              </c:strCache>
            </c:strRef>
          </c:tx>
          <c:spPr>
            <a:ln w="28575" cap="rnd">
              <a:solidFill>
                <a:schemeClr val="accent2"/>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Graphique'!$D$17:$D$27</c:f>
              <c:numCache>
                <c:formatCode>General</c:formatCode>
                <c:ptCount val="11"/>
                <c:pt idx="0">
                  <c:v>13587</c:v>
                </c:pt>
                <c:pt idx="1">
                  <c:v>14568</c:v>
                </c:pt>
                <c:pt idx="2">
                  <c:v>9854</c:v>
                </c:pt>
                <c:pt idx="3">
                  <c:v>13587</c:v>
                </c:pt>
                <c:pt idx="4">
                  <c:v>14568</c:v>
                </c:pt>
                <c:pt idx="5">
                  <c:v>9854</c:v>
                </c:pt>
                <c:pt idx="6">
                  <c:v>7895</c:v>
                </c:pt>
                <c:pt idx="7">
                  <c:v>9999</c:v>
                </c:pt>
                <c:pt idx="8">
                  <c:v>18542</c:v>
                </c:pt>
                <c:pt idx="9">
                  <c:v>12578</c:v>
                </c:pt>
                <c:pt idx="10">
                  <c:v>12578</c:v>
                </c:pt>
              </c:numCache>
            </c:numRef>
          </c:val>
          <c:smooth val="0"/>
          <c:extLst>
            <c:ext xmlns:c16="http://schemas.microsoft.com/office/drawing/2014/chart" uri="{C3380CC4-5D6E-409C-BE32-E72D297353CC}">
              <c16:uniqueId val="{00000001-F7B2-4349-8840-387F5049179A}"/>
            </c:ext>
          </c:extLst>
        </c:ser>
        <c:ser>
          <c:idx val="2"/>
          <c:order val="2"/>
          <c:tx>
            <c:strRef>
              <c:f>'[1]24 - Graphique'!$E$16</c:f>
              <c:strCache>
                <c:ptCount val="1"/>
                <c:pt idx="0">
                  <c:v>Solde mois</c:v>
                </c:pt>
              </c:strCache>
            </c:strRef>
          </c:tx>
          <c:spPr>
            <a:ln w="28575" cap="rnd">
              <a:solidFill>
                <a:schemeClr val="accent3"/>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Graphique'!$E$17:$E$27</c:f>
              <c:numCache>
                <c:formatCode>General</c:formatCode>
                <c:ptCount val="11"/>
                <c:pt idx="0">
                  <c:v>-1047</c:v>
                </c:pt>
                <c:pt idx="1">
                  <c:v>-5026</c:v>
                </c:pt>
                <c:pt idx="2">
                  <c:v>-1109</c:v>
                </c:pt>
                <c:pt idx="3">
                  <c:v>-3333</c:v>
                </c:pt>
                <c:pt idx="4">
                  <c:v>3974</c:v>
                </c:pt>
                <c:pt idx="5">
                  <c:v>2724</c:v>
                </c:pt>
                <c:pt idx="6">
                  <c:v>5692</c:v>
                </c:pt>
                <c:pt idx="7">
                  <c:v>4569</c:v>
                </c:pt>
                <c:pt idx="8">
                  <c:v>-65</c:v>
                </c:pt>
                <c:pt idx="9">
                  <c:v>-4683</c:v>
                </c:pt>
                <c:pt idx="10">
                  <c:v>-2579</c:v>
                </c:pt>
              </c:numCache>
            </c:numRef>
          </c:val>
          <c:smooth val="0"/>
          <c:extLst>
            <c:ext xmlns:c16="http://schemas.microsoft.com/office/drawing/2014/chart" uri="{C3380CC4-5D6E-409C-BE32-E72D297353CC}">
              <c16:uniqueId val="{00000002-F7B2-4349-8840-387F5049179A}"/>
            </c:ext>
          </c:extLst>
        </c:ser>
        <c:ser>
          <c:idx val="3"/>
          <c:order val="3"/>
          <c:tx>
            <c:strRef>
              <c:f>'[1]24 - Graphique'!$F$16</c:f>
              <c:strCache>
                <c:ptCount val="1"/>
                <c:pt idx="0">
                  <c:v>Cumul trésorerie</c:v>
                </c:pt>
              </c:strCache>
            </c:strRef>
          </c:tx>
          <c:spPr>
            <a:ln w="28575" cap="rnd">
              <a:solidFill>
                <a:schemeClr val="accent4"/>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Graphique'!$F$17:$F$27</c:f>
              <c:numCache>
                <c:formatCode>General</c:formatCode>
                <c:ptCount val="11"/>
                <c:pt idx="0">
                  <c:v>-1047</c:v>
                </c:pt>
                <c:pt idx="1">
                  <c:v>-6073</c:v>
                </c:pt>
                <c:pt idx="2">
                  <c:v>-7182</c:v>
                </c:pt>
                <c:pt idx="3">
                  <c:v>-10515</c:v>
                </c:pt>
                <c:pt idx="4">
                  <c:v>-6541</c:v>
                </c:pt>
                <c:pt idx="5">
                  <c:v>-3817</c:v>
                </c:pt>
                <c:pt idx="6">
                  <c:v>1875</c:v>
                </c:pt>
                <c:pt idx="7">
                  <c:v>6444</c:v>
                </c:pt>
                <c:pt idx="8">
                  <c:v>6379</c:v>
                </c:pt>
                <c:pt idx="9">
                  <c:v>1696</c:v>
                </c:pt>
                <c:pt idx="10">
                  <c:v>-883</c:v>
                </c:pt>
              </c:numCache>
            </c:numRef>
          </c:val>
          <c:smooth val="0"/>
          <c:extLst>
            <c:ext xmlns:c16="http://schemas.microsoft.com/office/drawing/2014/chart" uri="{C3380CC4-5D6E-409C-BE32-E72D297353CC}">
              <c16:uniqueId val="{00000003-F7B2-4349-8840-387F5049179A}"/>
            </c:ext>
          </c:extLst>
        </c:ser>
        <c:dLbls>
          <c:showLegendKey val="0"/>
          <c:showVal val="0"/>
          <c:showCatName val="0"/>
          <c:showSerName val="0"/>
          <c:showPercent val="0"/>
          <c:showBubbleSize val="0"/>
        </c:dLbls>
        <c:smooth val="0"/>
        <c:axId val="717214768"/>
        <c:axId val="717215184"/>
      </c:lineChart>
      <c:catAx>
        <c:axId val="717214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5184"/>
        <c:crosses val="autoZero"/>
        <c:auto val="1"/>
        <c:lblAlgn val="ctr"/>
        <c:lblOffset val="100"/>
        <c:noMultiLvlLbl val="1"/>
      </c:catAx>
      <c:valAx>
        <c:axId val="717215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662420</xdr:colOff>
      <xdr:row>13</xdr:row>
      <xdr:rowOff>109105</xdr:rowOff>
    </xdr:from>
    <xdr:to>
      <xdr:col>9</xdr:col>
      <xdr:colOff>636443</xdr:colOff>
      <xdr:row>27</xdr:row>
      <xdr:rowOff>124691</xdr:rowOff>
    </xdr:to>
    <xdr:graphicFrame macro="">
      <xdr:nvGraphicFramePr>
        <xdr:cNvPr id="2" name="Graphique 1">
          <a:extLst>
            <a:ext uri="{FF2B5EF4-FFF2-40B4-BE49-F238E27FC236}">
              <a16:creationId xmlns:a16="http://schemas.microsoft.com/office/drawing/2014/main" id="{79197E3C-2642-4920-850D-44A6F92E6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12</xdr:row>
      <xdr:rowOff>152399</xdr:rowOff>
    </xdr:from>
    <xdr:to>
      <xdr:col>14</xdr:col>
      <xdr:colOff>514350</xdr:colOff>
      <xdr:row>17</xdr:row>
      <xdr:rowOff>142874</xdr:rowOff>
    </xdr:to>
    <xdr:sp macro="" textlink="">
      <xdr:nvSpPr>
        <xdr:cNvPr id="2" name="Text Box 2">
          <a:extLst>
            <a:ext uri="{FF2B5EF4-FFF2-40B4-BE49-F238E27FC236}">
              <a16:creationId xmlns:a16="http://schemas.microsoft.com/office/drawing/2014/main" id="{E45CB122-0BF6-44F0-9646-75D515B55B51}"/>
            </a:ext>
          </a:extLst>
        </xdr:cNvPr>
        <xdr:cNvSpPr txBox="1">
          <a:spLocks noChangeArrowheads="1"/>
        </xdr:cNvSpPr>
      </xdr:nvSpPr>
      <xdr:spPr bwMode="auto">
        <a:xfrm>
          <a:off x="7534275" y="2476499"/>
          <a:ext cx="3648075" cy="1076325"/>
        </a:xfrm>
        <a:prstGeom prst="rect">
          <a:avLst/>
        </a:prstGeom>
        <a:solidFill>
          <a:srgbClr val="FF00FF"/>
        </a:solidFill>
        <a:ln w="9525">
          <a:solidFill>
            <a:srgbClr val="000000"/>
          </a:solidFill>
          <a:miter lim="800000"/>
          <a:headEnd/>
          <a:tailEnd/>
        </a:ln>
      </xdr:spPr>
      <xdr:txBody>
        <a:bodyPr vertOverflow="clip" wrap="square" lIns="90000" tIns="46800" rIns="90000" bIns="46800" anchor="t" upright="1"/>
        <a:lstStyle/>
        <a:p>
          <a:pPr algn="l" rtl="0">
            <a:lnSpc>
              <a:spcPts val="1000"/>
            </a:lnSpc>
            <a:defRPr sz="1000"/>
          </a:pPr>
          <a:r>
            <a:rPr lang="fr-CH" sz="1000" b="0" i="0" strike="noStrike">
              <a:solidFill>
                <a:srgbClr val="000000"/>
              </a:solidFill>
              <a:latin typeface="Arial"/>
              <a:cs typeface="Arial"/>
            </a:rPr>
            <a:t>La fonction DATEDIF n'existe pas dans l'assistant fonction, dans l'aide (avant la version Ecel 2000) ou dans les manuels.  Elle est masquée et non documentée.  Mais elle fonctionne parfaitement bien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295274</xdr:colOff>
      <xdr:row>28</xdr:row>
      <xdr:rowOff>38101</xdr:rowOff>
    </xdr:from>
    <xdr:to>
      <xdr:col>9</xdr:col>
      <xdr:colOff>380999</xdr:colOff>
      <xdr:row>30</xdr:row>
      <xdr:rowOff>171451</xdr:rowOff>
    </xdr:to>
    <xdr:sp macro="" textlink="">
      <xdr:nvSpPr>
        <xdr:cNvPr id="2" name="ZoneTexte 1">
          <a:extLst>
            <a:ext uri="{FF2B5EF4-FFF2-40B4-BE49-F238E27FC236}">
              <a16:creationId xmlns:a16="http://schemas.microsoft.com/office/drawing/2014/main" id="{DC1F23E2-E2A3-4372-8C90-9C437CD18548}"/>
            </a:ext>
          </a:extLst>
        </xdr:cNvPr>
        <xdr:cNvSpPr txBox="1"/>
      </xdr:nvSpPr>
      <xdr:spPr>
        <a:xfrm>
          <a:off x="295274" y="5410201"/>
          <a:ext cx="8391525" cy="5143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100"/>
            <a:t>Colonne D faire ressortir</a:t>
          </a:r>
          <a:r>
            <a:rPr lang="fr-FR" sz="1100" baseline="0"/>
            <a:t> le classement des personnes présent au test. Les ABS auront une case non remplie. (Fonction SI et RANG imbriquées)</a:t>
          </a:r>
        </a:p>
        <a:p>
          <a:r>
            <a:rPr lang="fr-FR" sz="1100" baseline="0">
              <a:effectLst/>
            </a:rPr>
            <a:t>De B20 à B26 vous trouvez les fonctions necessaire, en vrac (NB.SI, NBVAL, NB, MOYENNE, MAX et MIN)</a:t>
          </a:r>
          <a:endParaRPr lang="fr-FR">
            <a:effectLst/>
          </a:endParaRP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urs%20inform%20LP3%202022%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EXERCICES"/>
      <sheetName val="1 - Formats"/>
      <sheetName val="2 - Mise en forme"/>
      <sheetName val="3 - Reproduire"/>
      <sheetName val="4 - Se déplacer"/>
      <sheetName val="5 - Copier-coller"/>
      <sheetName val="6 - Suite de données"/>
      <sheetName val="7 - Ajuster"/>
      <sheetName val="8 - Impression"/>
      <sheetName val="9 - Somme"/>
      <sheetName val="10 - Moyenne"/>
      <sheetName val="11 - Si"/>
      <sheetName val="12 - RechercheV"/>
      <sheetName val="13 - RechercheH"/>
      <sheetName val="14 - Aujourd'hui"/>
      <sheetName val="15 - Supprespace"/>
      <sheetName val="16 - Majuscule"/>
      <sheetName val="17 - Gauche et Droite"/>
      <sheetName val="18 - &amp;"/>
      <sheetName val="19 - Somme Si"/>
      <sheetName val="20 - Nombre Si"/>
      <sheetName val="21 - Nombre Val"/>
      <sheetName val="22 - Si EstErreur"/>
      <sheetName val="23 - $"/>
      <sheetName val="24 - Graphique"/>
      <sheetName val="25 - Convertir"/>
      <sheetName val="26 - Filtres"/>
      <sheetName val="27 - TCD"/>
      <sheetName val="28 - Mise en forme cond."/>
      <sheetName val="29 - Protéger"/>
      <sheetName val="30 - Lis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6">
          <cell r="C16" t="str">
            <v>Entrées</v>
          </cell>
          <cell r="D16" t="str">
            <v>Sorties</v>
          </cell>
          <cell r="E16" t="str">
            <v>Solde mois</v>
          </cell>
          <cell r="F16" t="str">
            <v>Cumul trésorerie</v>
          </cell>
        </row>
        <row r="17">
          <cell r="B17">
            <v>42005</v>
          </cell>
          <cell r="C17">
            <v>12540</v>
          </cell>
          <cell r="D17">
            <v>13587</v>
          </cell>
          <cell r="E17">
            <v>-1047</v>
          </cell>
          <cell r="F17">
            <v>-1047</v>
          </cell>
        </row>
        <row r="18">
          <cell r="B18">
            <v>42036</v>
          </cell>
          <cell r="C18">
            <v>9542</v>
          </cell>
          <cell r="D18">
            <v>14568</v>
          </cell>
          <cell r="E18">
            <v>-5026</v>
          </cell>
          <cell r="F18">
            <v>-6073</v>
          </cell>
        </row>
        <row r="19">
          <cell r="B19">
            <v>42064</v>
          </cell>
          <cell r="C19">
            <v>8745</v>
          </cell>
          <cell r="D19">
            <v>9854</v>
          </cell>
          <cell r="E19">
            <v>-1109</v>
          </cell>
          <cell r="F19">
            <v>-7182</v>
          </cell>
        </row>
        <row r="20">
          <cell r="B20">
            <v>42095</v>
          </cell>
          <cell r="C20">
            <v>10254</v>
          </cell>
          <cell r="D20">
            <v>13587</v>
          </cell>
          <cell r="E20">
            <v>-3333</v>
          </cell>
          <cell r="F20">
            <v>-10515</v>
          </cell>
        </row>
        <row r="21">
          <cell r="B21">
            <v>42125</v>
          </cell>
          <cell r="C21">
            <v>18542</v>
          </cell>
          <cell r="D21">
            <v>14568</v>
          </cell>
          <cell r="E21">
            <v>3974</v>
          </cell>
          <cell r="F21">
            <v>-6541</v>
          </cell>
        </row>
        <row r="22">
          <cell r="B22">
            <v>42156</v>
          </cell>
          <cell r="C22">
            <v>12578</v>
          </cell>
          <cell r="D22">
            <v>9854</v>
          </cell>
          <cell r="E22">
            <v>2724</v>
          </cell>
          <cell r="F22">
            <v>-3817</v>
          </cell>
        </row>
        <row r="23">
          <cell r="B23">
            <v>42186</v>
          </cell>
          <cell r="C23">
            <v>13587</v>
          </cell>
          <cell r="D23">
            <v>7895</v>
          </cell>
          <cell r="E23">
            <v>5692</v>
          </cell>
          <cell r="F23">
            <v>1875</v>
          </cell>
        </row>
        <row r="24">
          <cell r="B24">
            <v>42217</v>
          </cell>
          <cell r="C24">
            <v>14568</v>
          </cell>
          <cell r="D24">
            <v>9999</v>
          </cell>
          <cell r="E24">
            <v>4569</v>
          </cell>
          <cell r="F24">
            <v>6444</v>
          </cell>
        </row>
        <row r="25">
          <cell r="B25">
            <v>42248</v>
          </cell>
          <cell r="C25">
            <v>18477</v>
          </cell>
          <cell r="D25">
            <v>18542</v>
          </cell>
          <cell r="E25">
            <v>-65</v>
          </cell>
          <cell r="F25">
            <v>6379</v>
          </cell>
        </row>
        <row r="26">
          <cell r="B26">
            <v>42278</v>
          </cell>
          <cell r="C26">
            <v>7895</v>
          </cell>
          <cell r="D26">
            <v>12578</v>
          </cell>
          <cell r="E26">
            <v>-4683</v>
          </cell>
          <cell r="F26">
            <v>1696</v>
          </cell>
        </row>
        <row r="27">
          <cell r="B27">
            <v>42309</v>
          </cell>
          <cell r="C27">
            <v>9999</v>
          </cell>
          <cell r="D27">
            <v>12578</v>
          </cell>
          <cell r="E27">
            <v>-2579</v>
          </cell>
          <cell r="F27">
            <v>-883</v>
          </cell>
        </row>
      </sheetData>
      <sheetData sheetId="25"/>
      <sheetData sheetId="26"/>
      <sheetData sheetId="27"/>
      <sheetData sheetId="28"/>
      <sheetData sheetId="29"/>
      <sheetData sheetId="30"/>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E:\Cours%20inform%20LP3%202022%2020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Marie Bugarel" refreshedDate="44421.674358796299" createdVersion="7" refreshedVersion="7" minRefreshableVersion="3" recordCount="17" xr:uid="{0A02B118-DA08-438B-9A16-CD10332435FA}">
  <cacheSource type="worksheet">
    <worksheetSource ref="A25:G42" sheet="27 - TCD" r:id="rId2"/>
  </cacheSource>
  <cacheFields count="7">
    <cacheField name="Mois" numFmtId="0">
      <sharedItems count="4">
        <s v="mars"/>
        <s v="avril"/>
        <s v="mai"/>
        <s v="juin"/>
      </sharedItems>
    </cacheField>
    <cacheField name="Date" numFmtId="14">
      <sharedItems containsSemiMixedTypes="0" containsNonDate="0" containsDate="1" containsString="0" minDate="2015-03-28T00:00:00" maxDate="2015-06-08T00:00:00"/>
    </cacheField>
    <cacheField name="Client" numFmtId="0">
      <sharedItems count="17">
        <s v="Client 1"/>
        <s v="Client 2"/>
        <s v="Client 3"/>
        <s v="Client 4"/>
        <s v="Client 5"/>
        <s v="Client 6"/>
        <s v="Client 7"/>
        <s v="Client 8"/>
        <s v="Client 9"/>
        <s v="Client 10"/>
        <s v="Client 11"/>
        <s v="Client 12"/>
        <s v="Client 13"/>
        <s v="Client 14"/>
        <s v="Client 15"/>
        <s v="Client 16"/>
        <s v="Client 17"/>
      </sharedItems>
    </cacheField>
    <cacheField name="Origine" numFmtId="0">
      <sharedItems/>
    </cacheField>
    <cacheField name="Montant payé" numFmtId="0">
      <sharedItems containsSemiMixedTypes="0" containsString="0" containsNumber="1" minValue="77" maxValue="382.5"/>
    </cacheField>
    <cacheField name="Mode paiement" numFmtId="0">
      <sharedItems/>
    </cacheField>
    <cacheField name="Nuitées" numFmtId="0">
      <sharedItems containsSemiMixedTypes="0" containsString="0" containsNumber="1" containsInteger="1" minValue="1"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d v="2015-03-28T00:00:00"/>
    <x v="0"/>
    <s v="direct"/>
    <n v="77"/>
    <s v="paypal"/>
    <n v="1"/>
  </r>
  <r>
    <x v="1"/>
    <d v="2015-04-04T00:00:00"/>
    <x v="1"/>
    <s v="direct"/>
    <n v="85"/>
    <s v="espèces"/>
    <n v="1"/>
  </r>
  <r>
    <x v="1"/>
    <d v="2015-04-06T00:00:00"/>
    <x v="2"/>
    <s v="direct"/>
    <n v="170"/>
    <s v="chèque"/>
    <n v="2"/>
  </r>
  <r>
    <x v="1"/>
    <d v="2015-04-12T00:00:00"/>
    <x v="3"/>
    <s v="booking"/>
    <n v="95"/>
    <s v="chèque"/>
    <n v="1"/>
  </r>
  <r>
    <x v="1"/>
    <d v="2015-04-13T00:00:00"/>
    <x v="4"/>
    <s v="direct"/>
    <n v="80"/>
    <s v="espèces"/>
    <n v="2"/>
  </r>
  <r>
    <x v="1"/>
    <d v="2015-04-15T00:00:00"/>
    <x v="5"/>
    <s v="direct"/>
    <n v="85"/>
    <s v="chèque"/>
    <n v="1"/>
  </r>
  <r>
    <x v="1"/>
    <d v="2015-04-19T00:00:00"/>
    <x v="6"/>
    <s v="booking"/>
    <n v="190"/>
    <s v="espèces"/>
    <n v="2"/>
  </r>
  <r>
    <x v="1"/>
    <d v="2015-04-23T00:00:00"/>
    <x v="7"/>
    <s v="air bnb"/>
    <n v="329"/>
    <s v="virement airbnb"/>
    <n v="4"/>
  </r>
  <r>
    <x v="1"/>
    <d v="2015-04-30T00:00:00"/>
    <x v="8"/>
    <s v="direct"/>
    <n v="170"/>
    <s v="paypal"/>
    <n v="2"/>
  </r>
  <r>
    <x v="2"/>
    <d v="2015-05-01T00:00:00"/>
    <x v="9"/>
    <s v="direct"/>
    <n v="170"/>
    <s v="chèque"/>
    <n v="2"/>
  </r>
  <r>
    <x v="2"/>
    <d v="2015-05-16T00:00:00"/>
    <x v="10"/>
    <s v="direct"/>
    <n v="260"/>
    <s v="chèque"/>
    <n v="3"/>
  </r>
  <r>
    <x v="2"/>
    <d v="2015-05-18T00:00:00"/>
    <x v="11"/>
    <s v="air bnb"/>
    <n v="95"/>
    <s v="virement airbnb"/>
    <n v="1"/>
  </r>
  <r>
    <x v="2"/>
    <d v="2015-05-22T00:00:00"/>
    <x v="12"/>
    <s v="booking"/>
    <n v="100"/>
    <s v="espèces"/>
    <n v="1"/>
  </r>
  <r>
    <x v="2"/>
    <d v="2015-05-26T00:00:00"/>
    <x v="13"/>
    <s v="direct"/>
    <n v="382.5"/>
    <s v="chèque"/>
    <n v="5"/>
  </r>
  <r>
    <x v="3"/>
    <d v="2015-06-02T00:00:00"/>
    <x v="14"/>
    <s v="direct"/>
    <n v="85"/>
    <s v="chèque"/>
    <n v="1"/>
  </r>
  <r>
    <x v="3"/>
    <d v="2015-06-05T00:00:00"/>
    <x v="15"/>
    <s v="air bnb"/>
    <n v="95"/>
    <s v="virement airbnb"/>
    <n v="1"/>
  </r>
  <r>
    <x v="3"/>
    <d v="2015-06-07T00:00:00"/>
    <x v="16"/>
    <s v="booking"/>
    <n v="95"/>
    <s v="espèces"/>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4E6384-CBCC-44CB-8A6E-231D1CEEFD11}" name="Tableau croisé dynamique1" cacheId="0"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J25:L30" firstHeaderRow="0" firstDataRow="1" firstDataCol="1"/>
  <pivotFields count="7">
    <pivotField axis="axisRow" showAll="0">
      <items count="5">
        <item x="0"/>
        <item x="1"/>
        <item x="2"/>
        <item x="3"/>
        <item t="default"/>
      </items>
    </pivotField>
    <pivotField numFmtId="14" showAll="0"/>
    <pivotField showAll="0">
      <items count="18">
        <item x="0"/>
        <item x="9"/>
        <item x="10"/>
        <item x="11"/>
        <item x="12"/>
        <item x="13"/>
        <item x="14"/>
        <item x="15"/>
        <item x="16"/>
        <item x="1"/>
        <item x="2"/>
        <item x="3"/>
        <item x="4"/>
        <item x="5"/>
        <item x="6"/>
        <item x="7"/>
        <item x="8"/>
        <item t="default"/>
      </items>
    </pivotField>
    <pivotField showAll="0"/>
    <pivotField dataField="1" showAll="0"/>
    <pivotField showAll="0"/>
    <pivotField dataField="1" showAll="0"/>
  </pivotFields>
  <rowFields count="1">
    <field x="0"/>
  </rowFields>
  <rowItems count="5">
    <i>
      <x/>
    </i>
    <i>
      <x v="1"/>
    </i>
    <i>
      <x v="2"/>
    </i>
    <i>
      <x v="3"/>
    </i>
    <i t="grand">
      <x/>
    </i>
  </rowItems>
  <colFields count="1">
    <field x="-2"/>
  </colFields>
  <colItems count="2">
    <i>
      <x/>
    </i>
    <i i="1">
      <x v="1"/>
    </i>
  </colItems>
  <dataFields count="2">
    <dataField name="Somme de Montant payé" fld="4" baseField="0" baseItem="0"/>
    <dataField name="Somme de Nuitées"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72F-0DF6-4E50-9D08-C50CF136AA9F}">
  <dimension ref="A1:D37"/>
  <sheetViews>
    <sheetView topLeftCell="A19" workbookViewId="0">
      <selection activeCell="F24" sqref="F24"/>
    </sheetView>
  </sheetViews>
  <sheetFormatPr baseColWidth="10" defaultRowHeight="14.25" x14ac:dyDescent="0.2"/>
  <cols>
    <col min="1" max="1" width="11.42578125" style="2"/>
    <col min="2" max="2" width="16.140625" style="2" customWidth="1"/>
    <col min="3" max="3" width="26.85546875" style="2" bestFit="1" customWidth="1"/>
    <col min="4" max="4" width="28.42578125" style="2" bestFit="1" customWidth="1"/>
    <col min="5" max="16384" width="11.42578125" style="2"/>
  </cols>
  <sheetData>
    <row r="1" spans="1:3" ht="23.25" x14ac:dyDescent="0.35">
      <c r="A1" s="1" t="s">
        <v>0</v>
      </c>
    </row>
    <row r="3" spans="1:3" ht="15" x14ac:dyDescent="0.2">
      <c r="A3" s="3" t="s">
        <v>1</v>
      </c>
    </row>
    <row r="5" spans="1:3" ht="15" x14ac:dyDescent="0.25">
      <c r="A5" s="2" t="s">
        <v>2</v>
      </c>
    </row>
    <row r="6" spans="1:3" x14ac:dyDescent="0.2">
      <c r="A6" s="2" t="s">
        <v>3</v>
      </c>
    </row>
    <row r="8" spans="1:3" x14ac:dyDescent="0.2">
      <c r="A8" s="2" t="s">
        <v>4</v>
      </c>
    </row>
    <row r="9" spans="1:3" ht="15" x14ac:dyDescent="0.25">
      <c r="B9" s="4" t="s">
        <v>5</v>
      </c>
    </row>
    <row r="10" spans="1:3" ht="15" x14ac:dyDescent="0.25">
      <c r="A10" s="2" t="s">
        <v>6</v>
      </c>
      <c r="B10" s="4"/>
    </row>
    <row r="11" spans="1:3" ht="15" x14ac:dyDescent="0.25">
      <c r="A11" s="2" t="s">
        <v>7</v>
      </c>
      <c r="B11" s="4"/>
    </row>
    <row r="13" spans="1:3" ht="15" x14ac:dyDescent="0.2">
      <c r="A13" s="3" t="s">
        <v>8</v>
      </c>
    </row>
    <row r="15" spans="1:3" ht="15" x14ac:dyDescent="0.25">
      <c r="B15" s="5" t="s">
        <v>9</v>
      </c>
      <c r="C15" s="5" t="s">
        <v>10</v>
      </c>
    </row>
    <row r="16" spans="1:3" x14ac:dyDescent="0.2">
      <c r="B16" s="6">
        <v>44420</v>
      </c>
      <c r="C16" s="7">
        <v>2</v>
      </c>
    </row>
    <row r="17" spans="1:4" x14ac:dyDescent="0.2">
      <c r="B17" s="6">
        <v>44450</v>
      </c>
      <c r="C17" s="7">
        <v>4</v>
      </c>
    </row>
    <row r="18" spans="1:4" x14ac:dyDescent="0.2">
      <c r="B18" s="6">
        <v>44480</v>
      </c>
      <c r="C18" s="7">
        <v>5</v>
      </c>
    </row>
    <row r="19" spans="1:4" x14ac:dyDescent="0.2">
      <c r="B19" s="6">
        <v>44510</v>
      </c>
      <c r="C19" s="7">
        <v>1</v>
      </c>
    </row>
    <row r="20" spans="1:4" x14ac:dyDescent="0.2">
      <c r="B20" s="6">
        <v>44540</v>
      </c>
      <c r="C20" s="7">
        <v>0</v>
      </c>
    </row>
    <row r="21" spans="1:4" x14ac:dyDescent="0.2">
      <c r="B21" s="6">
        <v>44570</v>
      </c>
      <c r="C21" s="7">
        <v>2</v>
      </c>
    </row>
    <row r="22" spans="1:4" x14ac:dyDescent="0.2">
      <c r="B22" s="6">
        <v>44600</v>
      </c>
      <c r="C22" s="7">
        <v>1</v>
      </c>
    </row>
    <row r="23" spans="1:4" ht="15" x14ac:dyDescent="0.25">
      <c r="B23" s="8"/>
      <c r="C23" s="9">
        <f>SUM(C16:C22)</f>
        <v>15</v>
      </c>
    </row>
    <row r="25" spans="1:4" ht="15" x14ac:dyDescent="0.2">
      <c r="A25" s="3" t="s">
        <v>11</v>
      </c>
    </row>
    <row r="27" spans="1:4" x14ac:dyDescent="0.2">
      <c r="A27" s="2" t="s">
        <v>12</v>
      </c>
    </row>
    <row r="29" spans="1:4" ht="15" x14ac:dyDescent="0.25">
      <c r="B29" s="5" t="s">
        <v>9</v>
      </c>
      <c r="C29" s="5" t="s">
        <v>10</v>
      </c>
      <c r="D29" s="5" t="s">
        <v>13</v>
      </c>
    </row>
    <row r="30" spans="1:4" x14ac:dyDescent="0.2">
      <c r="B30" s="6">
        <v>44420</v>
      </c>
      <c r="C30" s="7">
        <v>2</v>
      </c>
      <c r="D30" s="7">
        <v>1</v>
      </c>
    </row>
    <row r="31" spans="1:4" x14ac:dyDescent="0.2">
      <c r="B31" s="6">
        <v>44450</v>
      </c>
      <c r="C31" s="7">
        <v>4</v>
      </c>
      <c r="D31" s="7"/>
    </row>
    <row r="32" spans="1:4" x14ac:dyDescent="0.2">
      <c r="B32" s="6">
        <v>44480</v>
      </c>
      <c r="C32" s="7">
        <v>5</v>
      </c>
      <c r="D32" s="7"/>
    </row>
    <row r="33" spans="2:4" x14ac:dyDescent="0.2">
      <c r="B33" s="6">
        <v>44510</v>
      </c>
      <c r="C33" s="7">
        <v>1</v>
      </c>
      <c r="D33" s="7"/>
    </row>
    <row r="34" spans="2:4" x14ac:dyDescent="0.2">
      <c r="B34" s="6">
        <v>44540</v>
      </c>
      <c r="C34" s="7">
        <v>0</v>
      </c>
      <c r="D34" s="7">
        <v>1</v>
      </c>
    </row>
    <row r="35" spans="2:4" x14ac:dyDescent="0.2">
      <c r="B35" s="6">
        <v>44570</v>
      </c>
      <c r="C35" s="7">
        <v>2</v>
      </c>
      <c r="D35" s="7"/>
    </row>
    <row r="36" spans="2:4" x14ac:dyDescent="0.2">
      <c r="B36" s="6">
        <v>44600</v>
      </c>
      <c r="C36" s="7">
        <v>1</v>
      </c>
      <c r="D36" s="7"/>
    </row>
    <row r="37" spans="2:4" ht="15" x14ac:dyDescent="0.25">
      <c r="B37" s="8"/>
      <c r="C37" s="9"/>
      <c r="D37" s="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0CBA-FC97-4B13-B05C-35FCDC218C39}">
  <dimension ref="A1:M26"/>
  <sheetViews>
    <sheetView topLeftCell="A7" workbookViewId="0">
      <selection activeCell="G2" sqref="G2:M2"/>
    </sheetView>
  </sheetViews>
  <sheetFormatPr baseColWidth="10" defaultRowHeight="14.25" x14ac:dyDescent="0.2"/>
  <cols>
    <col min="1" max="1" width="7.140625" style="2" customWidth="1"/>
    <col min="2" max="8" width="14.5703125" style="2" customWidth="1"/>
    <col min="9" max="9" width="23" style="2" customWidth="1"/>
    <col min="10" max="16384" width="11.42578125" style="2"/>
  </cols>
  <sheetData>
    <row r="1" spans="1:13" ht="23.25" x14ac:dyDescent="0.35">
      <c r="A1" s="1" t="s">
        <v>127</v>
      </c>
      <c r="F1" s="20"/>
    </row>
    <row r="2" spans="1:13" ht="15.75" x14ac:dyDescent="0.25">
      <c r="G2" s="111"/>
      <c r="H2" s="111"/>
      <c r="I2" s="111"/>
      <c r="J2" s="111"/>
      <c r="K2" s="111"/>
      <c r="L2" s="111"/>
      <c r="M2" s="111"/>
    </row>
    <row r="3" spans="1:13" ht="15" x14ac:dyDescent="0.2">
      <c r="A3" s="3" t="s">
        <v>1</v>
      </c>
    </row>
    <row r="5" spans="1:13" ht="15" x14ac:dyDescent="0.25">
      <c r="A5" s="11" t="s">
        <v>128</v>
      </c>
    </row>
    <row r="6" spans="1:13" ht="15" x14ac:dyDescent="0.25">
      <c r="A6" s="2" t="s">
        <v>129</v>
      </c>
    </row>
    <row r="8" spans="1:13" x14ac:dyDescent="0.2">
      <c r="A8" s="2" t="s">
        <v>130</v>
      </c>
    </row>
    <row r="10" spans="1:13" x14ac:dyDescent="0.2">
      <c r="A10" s="2" t="s">
        <v>131</v>
      </c>
    </row>
    <row r="12" spans="1:13" ht="15" x14ac:dyDescent="0.2">
      <c r="A12" s="3" t="s">
        <v>8</v>
      </c>
    </row>
    <row r="14" spans="1:13" s="43" customFormat="1" ht="15" x14ac:dyDescent="0.25">
      <c r="A14" s="42" t="s">
        <v>132</v>
      </c>
    </row>
    <row r="15" spans="1:13" s="43" customFormat="1" x14ac:dyDescent="0.2"/>
    <row r="16" spans="1:13" s="43" customFormat="1" ht="15" x14ac:dyDescent="0.25">
      <c r="B16" s="44" t="s">
        <v>133</v>
      </c>
      <c r="C16" s="44" t="s">
        <v>134</v>
      </c>
      <c r="D16" s="44" t="s">
        <v>38</v>
      </c>
      <c r="E16" s="44" t="s">
        <v>56</v>
      </c>
      <c r="F16" s="44" t="s">
        <v>135</v>
      </c>
      <c r="G16" s="44" t="s">
        <v>136</v>
      </c>
      <c r="H16" s="44" t="s">
        <v>137</v>
      </c>
    </row>
    <row r="17" spans="1:8" s="43" customFormat="1" x14ac:dyDescent="0.2">
      <c r="B17" s="45">
        <v>1</v>
      </c>
      <c r="C17" s="45" t="s">
        <v>138</v>
      </c>
      <c r="D17" s="45" t="s">
        <v>139</v>
      </c>
      <c r="E17" s="45">
        <v>28</v>
      </c>
      <c r="F17" s="45" t="s">
        <v>140</v>
      </c>
      <c r="G17" s="45">
        <v>178</v>
      </c>
      <c r="H17" s="45">
        <v>70</v>
      </c>
    </row>
    <row r="18" spans="1:8" s="43" customFormat="1" x14ac:dyDescent="0.2">
      <c r="B18" s="45">
        <v>2</v>
      </c>
      <c r="C18" s="45" t="s">
        <v>141</v>
      </c>
      <c r="D18" s="45" t="s">
        <v>142</v>
      </c>
      <c r="E18" s="45">
        <v>31</v>
      </c>
      <c r="F18" s="45" t="s">
        <v>143</v>
      </c>
      <c r="G18" s="45">
        <v>163</v>
      </c>
      <c r="H18" s="45">
        <v>60</v>
      </c>
    </row>
    <row r="19" spans="1:8" s="43" customFormat="1" x14ac:dyDescent="0.2">
      <c r="B19" s="45">
        <v>3</v>
      </c>
      <c r="C19" s="45" t="s">
        <v>144</v>
      </c>
      <c r="D19" s="45" t="s">
        <v>145</v>
      </c>
      <c r="E19" s="45">
        <v>68</v>
      </c>
      <c r="F19" s="45" t="s">
        <v>140</v>
      </c>
      <c r="G19" s="45">
        <v>177</v>
      </c>
      <c r="H19" s="45">
        <v>76</v>
      </c>
    </row>
    <row r="20" spans="1:8" s="43" customFormat="1" x14ac:dyDescent="0.2">
      <c r="B20" s="45">
        <v>4</v>
      </c>
      <c r="C20" s="45" t="s">
        <v>146</v>
      </c>
      <c r="D20" s="45" t="s">
        <v>147</v>
      </c>
      <c r="E20" s="45">
        <v>45</v>
      </c>
      <c r="F20" s="45" t="s">
        <v>143</v>
      </c>
      <c r="G20" s="45">
        <v>170</v>
      </c>
      <c r="H20" s="45">
        <v>55</v>
      </c>
    </row>
    <row r="21" spans="1:8" s="43" customFormat="1" x14ac:dyDescent="0.2">
      <c r="B21" s="45">
        <v>5</v>
      </c>
      <c r="C21" s="45" t="s">
        <v>148</v>
      </c>
      <c r="D21" s="45" t="s">
        <v>149</v>
      </c>
      <c r="E21" s="45">
        <v>39</v>
      </c>
      <c r="F21" s="45" t="s">
        <v>143</v>
      </c>
      <c r="G21" s="45">
        <v>161</v>
      </c>
      <c r="H21" s="45">
        <v>62</v>
      </c>
    </row>
    <row r="22" spans="1:8" s="43" customFormat="1" x14ac:dyDescent="0.2">
      <c r="B22" s="45">
        <v>6</v>
      </c>
      <c r="C22" s="45" t="s">
        <v>150</v>
      </c>
      <c r="D22" s="45" t="s">
        <v>151</v>
      </c>
      <c r="E22" s="45">
        <v>49</v>
      </c>
      <c r="F22" s="45" t="s">
        <v>140</v>
      </c>
      <c r="G22" s="45">
        <v>177</v>
      </c>
      <c r="H22" s="45">
        <v>74</v>
      </c>
    </row>
    <row r="23" spans="1:8" s="43" customFormat="1" x14ac:dyDescent="0.2"/>
    <row r="24" spans="1:8" s="43" customFormat="1" ht="15" x14ac:dyDescent="0.2">
      <c r="A24" s="3" t="s">
        <v>11</v>
      </c>
    </row>
    <row r="25" spans="1:8" s="43" customFormat="1" x14ac:dyDescent="0.2"/>
    <row r="26" spans="1:8" x14ac:dyDescent="0.2">
      <c r="A26" s="2" t="s">
        <v>152</v>
      </c>
    </row>
  </sheetData>
  <mergeCells count="1">
    <mergeCell ref="G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718E-FB7D-4488-A298-F689C8A4A979}">
  <dimension ref="A1:O49"/>
  <sheetViews>
    <sheetView workbookViewId="0">
      <selection activeCell="D50" sqref="D50"/>
    </sheetView>
  </sheetViews>
  <sheetFormatPr baseColWidth="10" defaultRowHeight="14.25" x14ac:dyDescent="0.2"/>
  <cols>
    <col min="1" max="1" width="29.140625" style="2" customWidth="1"/>
    <col min="2" max="7" width="12.85546875" style="2" customWidth="1"/>
    <col min="8" max="9" width="23" style="2" customWidth="1"/>
    <col min="10" max="16384" width="11.42578125" style="2"/>
  </cols>
  <sheetData>
    <row r="1" spans="1:15" ht="23.25" x14ac:dyDescent="0.35">
      <c r="A1" s="1" t="s">
        <v>153</v>
      </c>
      <c r="H1" s="46"/>
      <c r="I1" s="47"/>
      <c r="J1" s="47"/>
      <c r="K1" s="47"/>
      <c r="L1" s="47"/>
      <c r="M1" s="47"/>
      <c r="N1" s="47"/>
      <c r="O1" s="47"/>
    </row>
    <row r="2" spans="1:15" ht="15.75" x14ac:dyDescent="0.25">
      <c r="H2" s="47"/>
      <c r="I2" s="112"/>
      <c r="J2" s="112"/>
      <c r="K2" s="112"/>
      <c r="L2" s="112"/>
      <c r="M2" s="112"/>
      <c r="N2" s="112"/>
      <c r="O2" s="112"/>
    </row>
    <row r="3" spans="1:15" ht="15" x14ac:dyDescent="0.2">
      <c r="A3" s="3" t="s">
        <v>1</v>
      </c>
    </row>
    <row r="5" spans="1:15" ht="15" x14ac:dyDescent="0.25">
      <c r="A5" s="11" t="s">
        <v>154</v>
      </c>
    </row>
    <row r="6" spans="1:15" x14ac:dyDescent="0.2">
      <c r="A6" s="2" t="s">
        <v>155</v>
      </c>
    </row>
    <row r="7" spans="1:15" x14ac:dyDescent="0.2">
      <c r="A7" s="2" t="s">
        <v>156</v>
      </c>
    </row>
    <row r="9" spans="1:15" ht="15" x14ac:dyDescent="0.25">
      <c r="A9" s="2" t="s">
        <v>157</v>
      </c>
    </row>
    <row r="10" spans="1:15" x14ac:dyDescent="0.2">
      <c r="A10" s="2" t="s">
        <v>158</v>
      </c>
    </row>
    <row r="12" spans="1:15" x14ac:dyDescent="0.2">
      <c r="A12" s="2" t="s">
        <v>159</v>
      </c>
    </row>
    <row r="14" spans="1:15" ht="15" x14ac:dyDescent="0.2">
      <c r="A14" s="3" t="s">
        <v>8</v>
      </c>
    </row>
    <row r="16" spans="1:15" s="43" customFormat="1" x14ac:dyDescent="0.2">
      <c r="A16" s="43" t="s">
        <v>160</v>
      </c>
    </row>
    <row r="17" spans="1:7" s="43" customFormat="1" x14ac:dyDescent="0.2"/>
    <row r="18" spans="1:7" s="43" customFormat="1" ht="15" x14ac:dyDescent="0.25">
      <c r="B18" s="44" t="s">
        <v>134</v>
      </c>
      <c r="C18" s="44" t="s">
        <v>38</v>
      </c>
      <c r="D18" s="44" t="s">
        <v>56</v>
      </c>
      <c r="E18" s="44" t="s">
        <v>135</v>
      </c>
      <c r="F18" s="44" t="s">
        <v>161</v>
      </c>
      <c r="G18" s="44" t="s">
        <v>137</v>
      </c>
    </row>
    <row r="19" spans="1:7" s="43" customFormat="1" x14ac:dyDescent="0.2">
      <c r="B19" s="45" t="s">
        <v>138</v>
      </c>
      <c r="C19" s="45" t="s">
        <v>139</v>
      </c>
      <c r="D19" s="45">
        <v>28</v>
      </c>
      <c r="E19" s="45" t="s">
        <v>140</v>
      </c>
      <c r="F19" s="45">
        <v>178</v>
      </c>
      <c r="G19" s="45">
        <v>70</v>
      </c>
    </row>
    <row r="20" spans="1:7" s="43" customFormat="1" x14ac:dyDescent="0.2">
      <c r="B20" s="45" t="s">
        <v>141</v>
      </c>
      <c r="C20" s="45" t="s">
        <v>142</v>
      </c>
      <c r="D20" s="45">
        <v>31</v>
      </c>
      <c r="E20" s="45" t="s">
        <v>143</v>
      </c>
      <c r="F20" s="45">
        <v>163</v>
      </c>
      <c r="G20" s="45">
        <v>60</v>
      </c>
    </row>
    <row r="21" spans="1:7" s="43" customFormat="1" x14ac:dyDescent="0.2">
      <c r="B21" s="45" t="s">
        <v>144</v>
      </c>
      <c r="C21" s="45" t="s">
        <v>145</v>
      </c>
      <c r="D21" s="45">
        <v>68</v>
      </c>
      <c r="E21" s="45" t="s">
        <v>140</v>
      </c>
      <c r="F21" s="45">
        <v>177</v>
      </c>
      <c r="G21" s="45">
        <v>76</v>
      </c>
    </row>
    <row r="22" spans="1:7" s="43" customFormat="1" x14ac:dyDescent="0.2">
      <c r="B22" s="45" t="s">
        <v>146</v>
      </c>
      <c r="C22" s="45" t="s">
        <v>147</v>
      </c>
      <c r="D22" s="45">
        <v>45</v>
      </c>
      <c r="E22" s="45" t="s">
        <v>143</v>
      </c>
      <c r="F22" s="45">
        <v>170</v>
      </c>
      <c r="G22" s="45">
        <v>55</v>
      </c>
    </row>
    <row r="23" spans="1:7" s="43" customFormat="1" x14ac:dyDescent="0.2">
      <c r="B23" s="45" t="s">
        <v>148</v>
      </c>
      <c r="C23" s="45" t="s">
        <v>149</v>
      </c>
      <c r="D23" s="45">
        <v>39</v>
      </c>
      <c r="E23" s="45" t="s">
        <v>143</v>
      </c>
      <c r="F23" s="45">
        <v>161</v>
      </c>
      <c r="G23" s="45">
        <v>62</v>
      </c>
    </row>
    <row r="24" spans="1:7" s="43" customFormat="1" x14ac:dyDescent="0.2">
      <c r="B24" s="45" t="s">
        <v>150</v>
      </c>
      <c r="C24" s="45" t="s">
        <v>151</v>
      </c>
      <c r="D24" s="45">
        <v>49</v>
      </c>
      <c r="E24" s="45" t="s">
        <v>140</v>
      </c>
      <c r="F24" s="45">
        <v>177</v>
      </c>
      <c r="G24" s="45">
        <v>74</v>
      </c>
    </row>
    <row r="25" spans="1:7" s="43" customFormat="1" x14ac:dyDescent="0.2"/>
    <row r="26" spans="1:7" s="43" customFormat="1" ht="15" x14ac:dyDescent="0.2">
      <c r="A26" s="3" t="s">
        <v>11</v>
      </c>
    </row>
    <row r="27" spans="1:7" s="43" customFormat="1" x14ac:dyDescent="0.2"/>
    <row r="28" spans="1:7" s="43" customFormat="1" x14ac:dyDescent="0.2">
      <c r="A28" s="2" t="s">
        <v>162</v>
      </c>
    </row>
    <row r="29" spans="1:7" s="43" customFormat="1" x14ac:dyDescent="0.2">
      <c r="A29" s="2"/>
    </row>
    <row r="30" spans="1:7" s="43" customFormat="1" ht="15" x14ac:dyDescent="0.25">
      <c r="B30" s="44" t="s">
        <v>134</v>
      </c>
      <c r="C30" s="44" t="s">
        <v>38</v>
      </c>
      <c r="D30" s="44" t="s">
        <v>56</v>
      </c>
      <c r="E30" s="44" t="s">
        <v>135</v>
      </c>
      <c r="F30" s="44" t="s">
        <v>161</v>
      </c>
      <c r="G30" s="44" t="s">
        <v>137</v>
      </c>
    </row>
    <row r="31" spans="1:7" s="43" customFormat="1" x14ac:dyDescent="0.2">
      <c r="B31" s="45" t="s">
        <v>138</v>
      </c>
      <c r="C31" s="45" t="s">
        <v>139</v>
      </c>
      <c r="D31" s="45">
        <v>28</v>
      </c>
      <c r="E31" s="45" t="s">
        <v>140</v>
      </c>
      <c r="F31" s="45">
        <v>178</v>
      </c>
      <c r="G31" s="45">
        <v>70</v>
      </c>
    </row>
    <row r="32" spans="1:7" s="43" customFormat="1" x14ac:dyDescent="0.2">
      <c r="B32" s="45" t="s">
        <v>141</v>
      </c>
      <c r="C32" s="45" t="s">
        <v>142</v>
      </c>
      <c r="D32" s="45">
        <v>31</v>
      </c>
      <c r="E32" s="45" t="s">
        <v>143</v>
      </c>
      <c r="F32" s="45">
        <v>163</v>
      </c>
      <c r="G32" s="45">
        <v>60</v>
      </c>
    </row>
    <row r="33" spans="2:7" s="43" customFormat="1" x14ac:dyDescent="0.2">
      <c r="B33" s="45" t="s">
        <v>144</v>
      </c>
      <c r="C33" s="45" t="s">
        <v>145</v>
      </c>
      <c r="D33" s="45">
        <v>68</v>
      </c>
      <c r="E33" s="45" t="s">
        <v>140</v>
      </c>
      <c r="F33" s="45">
        <v>177</v>
      </c>
      <c r="G33" s="45">
        <v>76</v>
      </c>
    </row>
    <row r="34" spans="2:7" s="43" customFormat="1" x14ac:dyDescent="0.2">
      <c r="B34" s="45" t="s">
        <v>146</v>
      </c>
      <c r="C34" s="45" t="s">
        <v>147</v>
      </c>
      <c r="D34" s="45">
        <v>45</v>
      </c>
      <c r="E34" s="45" t="s">
        <v>143</v>
      </c>
      <c r="F34" s="45">
        <v>170</v>
      </c>
      <c r="G34" s="45">
        <v>55</v>
      </c>
    </row>
    <row r="35" spans="2:7" s="43" customFormat="1" x14ac:dyDescent="0.2">
      <c r="B35" s="45" t="s">
        <v>148</v>
      </c>
      <c r="C35" s="45" t="s">
        <v>149</v>
      </c>
      <c r="D35" s="45">
        <v>39</v>
      </c>
      <c r="E35" s="45" t="s">
        <v>143</v>
      </c>
      <c r="F35" s="45">
        <v>161</v>
      </c>
      <c r="G35" s="45">
        <v>62</v>
      </c>
    </row>
    <row r="36" spans="2:7" s="43" customFormat="1" x14ac:dyDescent="0.2">
      <c r="B36" s="45" t="s">
        <v>150</v>
      </c>
      <c r="C36" s="45" t="s">
        <v>151</v>
      </c>
      <c r="D36" s="45">
        <v>49</v>
      </c>
      <c r="E36" s="45" t="s">
        <v>140</v>
      </c>
      <c r="F36" s="45">
        <v>177</v>
      </c>
      <c r="G36" s="45">
        <v>74</v>
      </c>
    </row>
    <row r="37" spans="2:7" s="43" customFormat="1" x14ac:dyDescent="0.2"/>
    <row r="38" spans="2:7" s="43" customFormat="1" x14ac:dyDescent="0.2"/>
    <row r="39" spans="2:7" s="43" customFormat="1" x14ac:dyDescent="0.2"/>
    <row r="40" spans="2:7" s="43" customFormat="1" x14ac:dyDescent="0.2"/>
    <row r="41" spans="2:7" s="43" customFormat="1" x14ac:dyDescent="0.2"/>
    <row r="42" spans="2:7" s="43" customFormat="1" x14ac:dyDescent="0.2"/>
    <row r="43" spans="2:7" s="43" customFormat="1" x14ac:dyDescent="0.2"/>
    <row r="44" spans="2:7" s="43" customFormat="1" x14ac:dyDescent="0.2"/>
    <row r="45" spans="2:7" s="43" customFormat="1" x14ac:dyDescent="0.2"/>
    <row r="46" spans="2:7" s="43" customFormat="1" x14ac:dyDescent="0.2"/>
    <row r="47" spans="2:7" s="43" customFormat="1" x14ac:dyDescent="0.2"/>
    <row r="48" spans="2:7" s="43" customFormat="1" x14ac:dyDescent="0.2"/>
    <row r="49" s="43" customFormat="1" x14ac:dyDescent="0.2"/>
  </sheetData>
  <mergeCells count="1">
    <mergeCell ref="I2:O2"/>
  </mergeCells>
  <conditionalFormatting sqref="D19:D24">
    <cfRule type="cellIs" dxfId="1" priority="2" operator="greaterThan">
      <formula>40</formula>
    </cfRule>
  </conditionalFormatting>
  <conditionalFormatting sqref="F19:F24">
    <cfRule type="cellIs" dxfId="0" priority="1" operator="greaterThan">
      <formula>170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D081-62C0-432E-A4DB-2707BF58A855}">
  <dimension ref="A1:AB46"/>
  <sheetViews>
    <sheetView workbookViewId="0">
      <selection activeCell="K2" sqref="K2:Q2"/>
    </sheetView>
  </sheetViews>
  <sheetFormatPr baseColWidth="10" defaultRowHeight="14.25" x14ac:dyDescent="0.2"/>
  <cols>
    <col min="1" max="1" width="8" style="2" customWidth="1"/>
    <col min="2" max="2" width="12.7109375" style="58" customWidth="1"/>
    <col min="3" max="4" width="12.7109375" style="2" customWidth="1"/>
    <col min="5" max="5" width="14.5703125" style="23" bestFit="1" customWidth="1"/>
    <col min="6" max="6" width="16.7109375" style="16" bestFit="1" customWidth="1"/>
    <col min="7" max="7" width="12.7109375" style="2" customWidth="1"/>
    <col min="8" max="9" width="11.42578125" style="2"/>
    <col min="10" max="10" width="21" style="2" bestFit="1" customWidth="1"/>
    <col min="11" max="11" width="23.7109375" style="2" bestFit="1" customWidth="1"/>
    <col min="12" max="12" width="18" style="2" bestFit="1" customWidth="1"/>
    <col min="13" max="19" width="8.7109375" style="2" bestFit="1" customWidth="1"/>
    <col min="20" max="27" width="7.7109375" style="2" bestFit="1" customWidth="1"/>
    <col min="28" max="28" width="12.5703125" style="2" bestFit="1" customWidth="1"/>
    <col min="29" max="16384" width="11.42578125" style="2"/>
  </cols>
  <sheetData>
    <row r="1" spans="1:17" s="47" customFormat="1" ht="23.25" x14ac:dyDescent="0.35">
      <c r="A1" s="48" t="s">
        <v>163</v>
      </c>
      <c r="B1" s="49"/>
      <c r="E1" s="50"/>
      <c r="F1" s="51"/>
      <c r="J1" s="46"/>
    </row>
    <row r="2" spans="1:17" s="47" customFormat="1" ht="15.75" x14ac:dyDescent="0.25">
      <c r="B2" s="49"/>
      <c r="E2" s="50"/>
      <c r="F2" s="51"/>
      <c r="K2" s="112"/>
      <c r="L2" s="112"/>
      <c r="M2" s="112"/>
      <c r="N2" s="112"/>
      <c r="O2" s="112"/>
      <c r="P2" s="112"/>
      <c r="Q2" s="112"/>
    </row>
    <row r="3" spans="1:17" s="47" customFormat="1" ht="15" x14ac:dyDescent="0.2">
      <c r="A3" s="52" t="s">
        <v>1</v>
      </c>
      <c r="B3" s="49"/>
      <c r="E3" s="50"/>
      <c r="F3" s="51"/>
    </row>
    <row r="4" spans="1:17" s="47" customFormat="1" x14ac:dyDescent="0.2">
      <c r="B4" s="49"/>
      <c r="E4" s="50"/>
      <c r="F4" s="51"/>
    </row>
    <row r="5" spans="1:17" s="47" customFormat="1" ht="15" x14ac:dyDescent="0.25">
      <c r="A5" s="47" t="s">
        <v>164</v>
      </c>
      <c r="B5" s="49"/>
      <c r="E5" s="50"/>
      <c r="F5" s="51"/>
    </row>
    <row r="6" spans="1:17" s="47" customFormat="1" x14ac:dyDescent="0.2">
      <c r="A6" s="47" t="s">
        <v>165</v>
      </c>
      <c r="B6" s="49"/>
      <c r="E6" s="50"/>
      <c r="F6" s="51"/>
    </row>
    <row r="7" spans="1:17" s="47" customFormat="1" ht="15" x14ac:dyDescent="0.25">
      <c r="A7" s="47" t="s">
        <v>166</v>
      </c>
      <c r="B7" s="49"/>
      <c r="E7" s="50"/>
      <c r="F7" s="51"/>
    </row>
    <row r="8" spans="1:17" s="47" customFormat="1" x14ac:dyDescent="0.2">
      <c r="B8" s="49"/>
      <c r="E8" s="50"/>
      <c r="F8" s="51"/>
    </row>
    <row r="9" spans="1:17" s="47" customFormat="1" ht="15" x14ac:dyDescent="0.25">
      <c r="A9" s="47" t="s">
        <v>167</v>
      </c>
      <c r="B9" s="49"/>
      <c r="E9" s="50"/>
      <c r="F9" s="51"/>
    </row>
    <row r="10" spans="1:17" s="47" customFormat="1" x14ac:dyDescent="0.2">
      <c r="B10" s="49"/>
      <c r="E10" s="50"/>
      <c r="F10" s="51"/>
    </row>
    <row r="11" spans="1:17" s="47" customFormat="1" ht="15" x14ac:dyDescent="0.25">
      <c r="A11" s="53" t="s">
        <v>168</v>
      </c>
      <c r="B11" s="49"/>
      <c r="E11" s="50"/>
      <c r="F11" s="51"/>
    </row>
    <row r="12" spans="1:17" s="47" customFormat="1" x14ac:dyDescent="0.2">
      <c r="A12" s="54" t="s">
        <v>169</v>
      </c>
      <c r="B12" s="49"/>
      <c r="E12" s="50"/>
      <c r="F12" s="51"/>
    </row>
    <row r="13" spans="1:17" s="47" customFormat="1" ht="15" x14ac:dyDescent="0.25">
      <c r="A13" s="54" t="s">
        <v>170</v>
      </c>
      <c r="B13" s="49"/>
      <c r="E13" s="50"/>
      <c r="F13" s="51"/>
    </row>
    <row r="14" spans="1:17" s="47" customFormat="1" x14ac:dyDescent="0.2">
      <c r="A14" s="54" t="s">
        <v>171</v>
      </c>
      <c r="B14" s="49"/>
      <c r="E14" s="50"/>
      <c r="F14" s="51"/>
    </row>
    <row r="15" spans="1:17" s="47" customFormat="1" x14ac:dyDescent="0.2">
      <c r="A15" s="54" t="s">
        <v>172</v>
      </c>
      <c r="B15" s="49"/>
      <c r="E15" s="50"/>
      <c r="F15" s="51"/>
    </row>
    <row r="16" spans="1:17" s="47" customFormat="1" x14ac:dyDescent="0.2">
      <c r="A16" s="54" t="s">
        <v>173</v>
      </c>
      <c r="B16" s="49"/>
      <c r="E16" s="50"/>
      <c r="F16" s="51"/>
    </row>
    <row r="17" spans="1:28" s="47" customFormat="1" x14ac:dyDescent="0.2">
      <c r="A17" s="54" t="s">
        <v>174</v>
      </c>
      <c r="B17" s="49"/>
      <c r="E17" s="50"/>
      <c r="F17" s="51"/>
    </row>
    <row r="18" spans="1:28" s="47" customFormat="1" x14ac:dyDescent="0.2">
      <c r="A18" s="55" t="s">
        <v>175</v>
      </c>
      <c r="B18" s="56"/>
      <c r="E18" s="50"/>
      <c r="F18" s="51"/>
    </row>
    <row r="19" spans="1:28" s="47" customFormat="1" x14ac:dyDescent="0.2">
      <c r="A19" s="54" t="s">
        <v>176</v>
      </c>
      <c r="B19" s="49"/>
      <c r="E19" s="50"/>
      <c r="F19" s="51"/>
    </row>
    <row r="20" spans="1:28" s="47" customFormat="1" x14ac:dyDescent="0.2">
      <c r="A20" s="57"/>
      <c r="B20" s="49"/>
      <c r="E20" s="50"/>
      <c r="F20" s="51"/>
    </row>
    <row r="21" spans="1:28" s="47" customFormat="1" x14ac:dyDescent="0.2">
      <c r="A21" s="47" t="s">
        <v>177</v>
      </c>
      <c r="B21" s="49"/>
      <c r="E21" s="50"/>
      <c r="F21" s="51"/>
    </row>
    <row r="22" spans="1:28" s="47" customFormat="1" x14ac:dyDescent="0.2">
      <c r="B22" s="49"/>
      <c r="E22" s="50"/>
      <c r="F22" s="51"/>
    </row>
    <row r="23" spans="1:28" ht="15" x14ac:dyDescent="0.2">
      <c r="A23" s="3" t="s">
        <v>8</v>
      </c>
    </row>
    <row r="25" spans="1:28" s="11" customFormat="1" ht="15" x14ac:dyDescent="0.25">
      <c r="A25" s="26" t="s">
        <v>120</v>
      </c>
      <c r="B25" s="59" t="s">
        <v>178</v>
      </c>
      <c r="C25" s="26" t="s">
        <v>179</v>
      </c>
      <c r="D25" s="26" t="s">
        <v>180</v>
      </c>
      <c r="E25" s="60" t="s">
        <v>181</v>
      </c>
      <c r="F25" s="5" t="s">
        <v>182</v>
      </c>
      <c r="G25" s="26" t="s">
        <v>183</v>
      </c>
      <c r="I25" s="61" t="s">
        <v>184</v>
      </c>
      <c r="J25" s="67" t="s">
        <v>185</v>
      </c>
      <c r="K25" s="67" t="s">
        <v>186</v>
      </c>
      <c r="L25" t="s">
        <v>187</v>
      </c>
      <c r="M25"/>
      <c r="N25"/>
      <c r="O25"/>
      <c r="P25"/>
      <c r="Q25"/>
      <c r="R25"/>
      <c r="S25"/>
      <c r="T25"/>
      <c r="U25"/>
      <c r="V25"/>
      <c r="W25"/>
      <c r="X25"/>
      <c r="Y25"/>
      <c r="Z25"/>
      <c r="AA25"/>
      <c r="AB25"/>
    </row>
    <row r="26" spans="1:28" ht="15.75" x14ac:dyDescent="0.25">
      <c r="A26" s="62" t="s">
        <v>188</v>
      </c>
      <c r="B26" s="63">
        <v>42091</v>
      </c>
      <c r="C26" s="62" t="s">
        <v>189</v>
      </c>
      <c r="D26" s="62" t="s">
        <v>190</v>
      </c>
      <c r="E26" s="64">
        <v>77</v>
      </c>
      <c r="F26" s="7" t="s">
        <v>191</v>
      </c>
      <c r="G26" s="62">
        <v>1</v>
      </c>
      <c r="I26" s="65"/>
      <c r="J26" s="66" t="s">
        <v>188</v>
      </c>
      <c r="K26">
        <v>77</v>
      </c>
      <c r="L26">
        <v>1</v>
      </c>
      <c r="M26"/>
      <c r="N26"/>
      <c r="O26"/>
      <c r="P26"/>
      <c r="Q26"/>
      <c r="R26"/>
      <c r="S26"/>
      <c r="T26"/>
      <c r="U26"/>
      <c r="V26"/>
      <c r="W26"/>
      <c r="X26"/>
      <c r="Y26"/>
      <c r="Z26"/>
      <c r="AA26"/>
      <c r="AB26"/>
    </row>
    <row r="27" spans="1:28" ht="15.75" x14ac:dyDescent="0.25">
      <c r="A27" s="62" t="s">
        <v>192</v>
      </c>
      <c r="B27" s="63">
        <v>42098</v>
      </c>
      <c r="C27" s="62" t="s">
        <v>193</v>
      </c>
      <c r="D27" s="62" t="s">
        <v>190</v>
      </c>
      <c r="E27" s="64">
        <v>85</v>
      </c>
      <c r="F27" s="7" t="s">
        <v>194</v>
      </c>
      <c r="G27" s="62">
        <v>1</v>
      </c>
      <c r="I27" s="65"/>
      <c r="J27" s="66" t="s">
        <v>192</v>
      </c>
      <c r="K27">
        <v>1204</v>
      </c>
      <c r="L27">
        <v>15</v>
      </c>
      <c r="M27"/>
      <c r="N27"/>
      <c r="O27"/>
      <c r="P27"/>
      <c r="Q27"/>
      <c r="R27"/>
      <c r="S27"/>
      <c r="T27"/>
      <c r="U27"/>
      <c r="V27"/>
      <c r="W27"/>
      <c r="X27"/>
      <c r="Y27"/>
      <c r="Z27"/>
      <c r="AA27"/>
      <c r="AB27"/>
    </row>
    <row r="28" spans="1:28" ht="15.75" x14ac:dyDescent="0.25">
      <c r="A28" s="62" t="s">
        <v>192</v>
      </c>
      <c r="B28" s="63">
        <v>42100</v>
      </c>
      <c r="C28" s="62" t="s">
        <v>195</v>
      </c>
      <c r="D28" s="62" t="s">
        <v>190</v>
      </c>
      <c r="E28" s="64">
        <v>170</v>
      </c>
      <c r="F28" s="7" t="s">
        <v>196</v>
      </c>
      <c r="G28" s="62">
        <v>2</v>
      </c>
      <c r="I28" s="65"/>
      <c r="J28" s="66" t="s">
        <v>197</v>
      </c>
      <c r="K28">
        <v>1007.5</v>
      </c>
      <c r="L28">
        <v>12</v>
      </c>
    </row>
    <row r="29" spans="1:28" ht="15" x14ac:dyDescent="0.25">
      <c r="A29" s="62" t="s">
        <v>192</v>
      </c>
      <c r="B29" s="63">
        <v>42106</v>
      </c>
      <c r="C29" s="62" t="s">
        <v>198</v>
      </c>
      <c r="D29" s="62" t="s">
        <v>199</v>
      </c>
      <c r="E29" s="64">
        <v>95</v>
      </c>
      <c r="F29" s="7" t="s">
        <v>196</v>
      </c>
      <c r="G29" s="62">
        <v>1</v>
      </c>
      <c r="J29" s="66" t="s">
        <v>200</v>
      </c>
      <c r="K29">
        <v>275</v>
      </c>
      <c r="L29">
        <v>3</v>
      </c>
    </row>
    <row r="30" spans="1:28" ht="15" x14ac:dyDescent="0.25">
      <c r="A30" s="62" t="s">
        <v>192</v>
      </c>
      <c r="B30" s="63">
        <v>42107</v>
      </c>
      <c r="C30" s="62" t="s">
        <v>201</v>
      </c>
      <c r="D30" s="62" t="s">
        <v>190</v>
      </c>
      <c r="E30" s="64">
        <v>80</v>
      </c>
      <c r="F30" s="7" t="s">
        <v>194</v>
      </c>
      <c r="G30" s="62">
        <v>2</v>
      </c>
      <c r="J30" s="66" t="s">
        <v>202</v>
      </c>
      <c r="K30">
        <v>2563.5</v>
      </c>
      <c r="L30">
        <v>31</v>
      </c>
    </row>
    <row r="31" spans="1:28" ht="15" x14ac:dyDescent="0.25">
      <c r="A31" s="62" t="s">
        <v>192</v>
      </c>
      <c r="B31" s="63">
        <v>42109</v>
      </c>
      <c r="C31" s="62" t="s">
        <v>203</v>
      </c>
      <c r="D31" s="62" t="s">
        <v>190</v>
      </c>
      <c r="E31" s="64">
        <v>85</v>
      </c>
      <c r="F31" s="7" t="s">
        <v>196</v>
      </c>
      <c r="G31" s="62">
        <v>1</v>
      </c>
      <c r="J31"/>
      <c r="K31"/>
      <c r="L31"/>
    </row>
    <row r="32" spans="1:28" ht="15" x14ac:dyDescent="0.25">
      <c r="A32" s="62" t="s">
        <v>192</v>
      </c>
      <c r="B32" s="63">
        <v>42113</v>
      </c>
      <c r="C32" s="62" t="s">
        <v>204</v>
      </c>
      <c r="D32" s="62" t="s">
        <v>199</v>
      </c>
      <c r="E32" s="64">
        <v>190</v>
      </c>
      <c r="F32" s="7" t="s">
        <v>194</v>
      </c>
      <c r="G32" s="62">
        <v>2</v>
      </c>
      <c r="J32"/>
      <c r="K32"/>
      <c r="L32"/>
    </row>
    <row r="33" spans="1:12" ht="15" x14ac:dyDescent="0.25">
      <c r="A33" s="62" t="s">
        <v>192</v>
      </c>
      <c r="B33" s="63">
        <v>42117</v>
      </c>
      <c r="C33" s="62" t="s">
        <v>205</v>
      </c>
      <c r="D33" s="62" t="s">
        <v>206</v>
      </c>
      <c r="E33" s="64">
        <v>329</v>
      </c>
      <c r="F33" s="7" t="s">
        <v>207</v>
      </c>
      <c r="G33" s="62">
        <v>4</v>
      </c>
      <c r="J33"/>
      <c r="K33"/>
      <c r="L33"/>
    </row>
    <row r="34" spans="1:12" ht="15" x14ac:dyDescent="0.25">
      <c r="A34" s="62" t="s">
        <v>192</v>
      </c>
      <c r="B34" s="63">
        <v>42124</v>
      </c>
      <c r="C34" s="62" t="s">
        <v>208</v>
      </c>
      <c r="D34" s="62" t="s">
        <v>190</v>
      </c>
      <c r="E34" s="64">
        <v>170</v>
      </c>
      <c r="F34" s="7" t="s">
        <v>191</v>
      </c>
      <c r="G34" s="62">
        <v>2</v>
      </c>
      <c r="J34"/>
      <c r="K34"/>
      <c r="L34"/>
    </row>
    <row r="35" spans="1:12" ht="15" x14ac:dyDescent="0.25">
      <c r="A35" s="62" t="s">
        <v>197</v>
      </c>
      <c r="B35" s="63">
        <v>42125</v>
      </c>
      <c r="C35" s="62" t="s">
        <v>209</v>
      </c>
      <c r="D35" s="62" t="s">
        <v>190</v>
      </c>
      <c r="E35" s="64">
        <v>170</v>
      </c>
      <c r="F35" s="7" t="s">
        <v>196</v>
      </c>
      <c r="G35" s="62">
        <v>2</v>
      </c>
      <c r="J35"/>
      <c r="K35"/>
      <c r="L35"/>
    </row>
    <row r="36" spans="1:12" ht="15" x14ac:dyDescent="0.25">
      <c r="A36" s="62" t="s">
        <v>197</v>
      </c>
      <c r="B36" s="63">
        <v>42140</v>
      </c>
      <c r="C36" s="62" t="s">
        <v>210</v>
      </c>
      <c r="D36" s="62" t="s">
        <v>190</v>
      </c>
      <c r="E36" s="64">
        <v>260</v>
      </c>
      <c r="F36" s="7" t="s">
        <v>196</v>
      </c>
      <c r="G36" s="62">
        <v>3</v>
      </c>
      <c r="J36"/>
      <c r="K36"/>
      <c r="L36"/>
    </row>
    <row r="37" spans="1:12" ht="15" x14ac:dyDescent="0.25">
      <c r="A37" s="62" t="s">
        <v>197</v>
      </c>
      <c r="B37" s="63">
        <v>42142</v>
      </c>
      <c r="C37" s="62" t="s">
        <v>211</v>
      </c>
      <c r="D37" s="62" t="s">
        <v>206</v>
      </c>
      <c r="E37" s="64">
        <v>95</v>
      </c>
      <c r="F37" s="7" t="s">
        <v>207</v>
      </c>
      <c r="G37" s="62">
        <v>1</v>
      </c>
      <c r="J37"/>
      <c r="K37"/>
      <c r="L37"/>
    </row>
    <row r="38" spans="1:12" ht="15" x14ac:dyDescent="0.25">
      <c r="A38" s="62" t="s">
        <v>197</v>
      </c>
      <c r="B38" s="63">
        <v>42146</v>
      </c>
      <c r="C38" s="62" t="s">
        <v>212</v>
      </c>
      <c r="D38" s="62" t="s">
        <v>199</v>
      </c>
      <c r="E38" s="64">
        <v>100</v>
      </c>
      <c r="F38" s="7" t="s">
        <v>194</v>
      </c>
      <c r="G38" s="62">
        <v>1</v>
      </c>
      <c r="J38"/>
      <c r="K38"/>
      <c r="L38"/>
    </row>
    <row r="39" spans="1:12" ht="15" x14ac:dyDescent="0.25">
      <c r="A39" s="62" t="s">
        <v>197</v>
      </c>
      <c r="B39" s="63">
        <v>42150</v>
      </c>
      <c r="C39" s="62" t="s">
        <v>213</v>
      </c>
      <c r="D39" s="62" t="s">
        <v>190</v>
      </c>
      <c r="E39" s="64">
        <v>382.5</v>
      </c>
      <c r="F39" s="7" t="s">
        <v>196</v>
      </c>
      <c r="G39" s="62">
        <v>5</v>
      </c>
      <c r="J39"/>
      <c r="K39"/>
      <c r="L39"/>
    </row>
    <row r="40" spans="1:12" ht="15" x14ac:dyDescent="0.25">
      <c r="A40" s="62" t="s">
        <v>200</v>
      </c>
      <c r="B40" s="63">
        <v>42157</v>
      </c>
      <c r="C40" s="62" t="s">
        <v>214</v>
      </c>
      <c r="D40" s="62" t="s">
        <v>190</v>
      </c>
      <c r="E40" s="64">
        <v>85</v>
      </c>
      <c r="F40" s="7" t="s">
        <v>196</v>
      </c>
      <c r="G40" s="62">
        <v>1</v>
      </c>
      <c r="J40"/>
      <c r="K40"/>
      <c r="L40"/>
    </row>
    <row r="41" spans="1:12" ht="15" x14ac:dyDescent="0.25">
      <c r="A41" s="62" t="s">
        <v>200</v>
      </c>
      <c r="B41" s="63">
        <v>42160</v>
      </c>
      <c r="C41" s="62" t="s">
        <v>215</v>
      </c>
      <c r="D41" s="62" t="s">
        <v>206</v>
      </c>
      <c r="E41" s="64">
        <v>95</v>
      </c>
      <c r="F41" s="7" t="s">
        <v>207</v>
      </c>
      <c r="G41" s="62">
        <v>1</v>
      </c>
      <c r="J41"/>
      <c r="K41"/>
      <c r="L41"/>
    </row>
    <row r="42" spans="1:12" ht="15" x14ac:dyDescent="0.25">
      <c r="A42" s="62" t="s">
        <v>200</v>
      </c>
      <c r="B42" s="63">
        <v>42162</v>
      </c>
      <c r="C42" s="62" t="s">
        <v>216</v>
      </c>
      <c r="D42" s="62" t="s">
        <v>199</v>
      </c>
      <c r="E42" s="64">
        <v>95</v>
      </c>
      <c r="F42" s="7" t="s">
        <v>194</v>
      </c>
      <c r="G42" s="62">
        <v>1</v>
      </c>
      <c r="J42"/>
      <c r="K42"/>
      <c r="L42"/>
    </row>
    <row r="44" spans="1:12" ht="15" x14ac:dyDescent="0.2">
      <c r="A44" s="3" t="s">
        <v>11</v>
      </c>
    </row>
    <row r="46" spans="1:12" x14ac:dyDescent="0.2">
      <c r="A46" s="2" t="s">
        <v>217</v>
      </c>
    </row>
  </sheetData>
  <mergeCells count="1">
    <mergeCell ref="K2:Q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6C856-FE64-4CC6-AD65-DBA7C9C7D94B}">
  <dimension ref="A1:F38"/>
  <sheetViews>
    <sheetView workbookViewId="0">
      <selection activeCell="E3" sqref="E3"/>
    </sheetView>
  </sheetViews>
  <sheetFormatPr baseColWidth="10" defaultRowHeight="15.75" x14ac:dyDescent="0.25"/>
  <cols>
    <col min="1" max="1" width="16.85546875" style="118" customWidth="1"/>
    <col min="2" max="4" width="11.42578125" style="118"/>
    <col min="5" max="5" width="17.140625" style="118" customWidth="1"/>
    <col min="6" max="8" width="10.140625" style="118" customWidth="1"/>
    <col min="9" max="10" width="5" style="118" customWidth="1"/>
    <col min="11" max="12" width="9.7109375" style="118" customWidth="1"/>
    <col min="13" max="13" width="5" style="118" customWidth="1"/>
    <col min="14" max="18" width="9.7109375" style="118" customWidth="1"/>
    <col min="19" max="19" width="12.85546875" style="118" bestFit="1" customWidth="1"/>
    <col min="20" max="20" width="5" style="118" customWidth="1"/>
    <col min="21" max="16384" width="11.42578125" style="118"/>
  </cols>
  <sheetData>
    <row r="1" spans="1:6" x14ac:dyDescent="0.25">
      <c r="A1" s="117" t="s">
        <v>366</v>
      </c>
      <c r="B1" s="117"/>
      <c r="C1" s="117"/>
      <c r="D1" s="117"/>
    </row>
    <row r="2" spans="1:6" x14ac:dyDescent="0.25">
      <c r="A2" s="119" t="s">
        <v>367</v>
      </c>
      <c r="B2" s="119" t="s">
        <v>368</v>
      </c>
      <c r="C2" s="119" t="s">
        <v>369</v>
      </c>
      <c r="D2" s="119" t="s">
        <v>370</v>
      </c>
    </row>
    <row r="3" spans="1:6" x14ac:dyDescent="0.25">
      <c r="A3" s="120" t="s">
        <v>371</v>
      </c>
      <c r="B3" s="121" t="s">
        <v>372</v>
      </c>
      <c r="C3" s="121" t="s">
        <v>373</v>
      </c>
      <c r="D3" s="122">
        <v>5</v>
      </c>
      <c r="F3" s="118" t="s">
        <v>382</v>
      </c>
    </row>
    <row r="4" spans="1:6" x14ac:dyDescent="0.25">
      <c r="A4" s="123" t="s">
        <v>371</v>
      </c>
      <c r="B4" s="124" t="s">
        <v>374</v>
      </c>
      <c r="C4" s="124" t="s">
        <v>373</v>
      </c>
      <c r="D4" s="125">
        <v>2</v>
      </c>
    </row>
    <row r="5" spans="1:6" x14ac:dyDescent="0.25">
      <c r="A5" s="123" t="s">
        <v>371</v>
      </c>
      <c r="B5" s="124" t="s">
        <v>374</v>
      </c>
      <c r="C5" s="124" t="s">
        <v>375</v>
      </c>
      <c r="D5" s="125">
        <v>4</v>
      </c>
    </row>
    <row r="6" spans="1:6" x14ac:dyDescent="0.25">
      <c r="A6" s="123" t="s">
        <v>371</v>
      </c>
      <c r="B6" s="124" t="s">
        <v>372</v>
      </c>
      <c r="C6" s="124" t="s">
        <v>375</v>
      </c>
      <c r="D6" s="125">
        <v>4</v>
      </c>
    </row>
    <row r="7" spans="1:6" x14ac:dyDescent="0.25">
      <c r="A7" s="123" t="s">
        <v>371</v>
      </c>
      <c r="B7" s="124" t="s">
        <v>372</v>
      </c>
      <c r="C7" s="124" t="s">
        <v>376</v>
      </c>
      <c r="D7" s="125">
        <v>7</v>
      </c>
    </row>
    <row r="8" spans="1:6" x14ac:dyDescent="0.25">
      <c r="A8" s="123" t="s">
        <v>371</v>
      </c>
      <c r="B8" s="124" t="s">
        <v>374</v>
      </c>
      <c r="C8" s="124" t="s">
        <v>376</v>
      </c>
      <c r="D8" s="125">
        <v>5</v>
      </c>
    </row>
    <row r="9" spans="1:6" x14ac:dyDescent="0.25">
      <c r="A9" s="123" t="s">
        <v>377</v>
      </c>
      <c r="B9" s="124" t="s">
        <v>372</v>
      </c>
      <c r="C9" s="124" t="s">
        <v>373</v>
      </c>
      <c r="D9" s="125">
        <v>3</v>
      </c>
    </row>
    <row r="10" spans="1:6" x14ac:dyDescent="0.25">
      <c r="A10" s="123" t="s">
        <v>377</v>
      </c>
      <c r="B10" s="124" t="s">
        <v>374</v>
      </c>
      <c r="C10" s="124" t="s">
        <v>373</v>
      </c>
      <c r="D10" s="125">
        <v>1</v>
      </c>
    </row>
    <row r="11" spans="1:6" x14ac:dyDescent="0.25">
      <c r="A11" s="123" t="s">
        <v>377</v>
      </c>
      <c r="B11" s="124" t="s">
        <v>374</v>
      </c>
      <c r="C11" s="124" t="s">
        <v>375</v>
      </c>
      <c r="D11" s="125">
        <v>1</v>
      </c>
    </row>
    <row r="12" spans="1:6" x14ac:dyDescent="0.25">
      <c r="A12" s="123" t="s">
        <v>377</v>
      </c>
      <c r="B12" s="124" t="s">
        <v>372</v>
      </c>
      <c r="C12" s="124" t="s">
        <v>375</v>
      </c>
      <c r="D12" s="125">
        <v>2</v>
      </c>
    </row>
    <row r="13" spans="1:6" x14ac:dyDescent="0.25">
      <c r="A13" s="123" t="s">
        <v>377</v>
      </c>
      <c r="B13" s="124" t="s">
        <v>372</v>
      </c>
      <c r="C13" s="124" t="s">
        <v>376</v>
      </c>
      <c r="D13" s="125">
        <v>4</v>
      </c>
    </row>
    <row r="14" spans="1:6" x14ac:dyDescent="0.25">
      <c r="A14" s="123" t="s">
        <v>377</v>
      </c>
      <c r="B14" s="124" t="s">
        <v>374</v>
      </c>
      <c r="C14" s="124" t="s">
        <v>376</v>
      </c>
      <c r="D14" s="125">
        <v>2</v>
      </c>
    </row>
    <row r="15" spans="1:6" x14ac:dyDescent="0.25">
      <c r="A15" s="123" t="s">
        <v>378</v>
      </c>
      <c r="B15" s="124" t="s">
        <v>372</v>
      </c>
      <c r="C15" s="124" t="s">
        <v>373</v>
      </c>
      <c r="D15" s="125">
        <v>4</v>
      </c>
    </row>
    <row r="16" spans="1:6" x14ac:dyDescent="0.25">
      <c r="A16" s="123" t="s">
        <v>378</v>
      </c>
      <c r="B16" s="124" t="s">
        <v>374</v>
      </c>
      <c r="C16" s="124" t="s">
        <v>373</v>
      </c>
      <c r="D16" s="125">
        <v>1</v>
      </c>
    </row>
    <row r="17" spans="1:4" x14ac:dyDescent="0.25">
      <c r="A17" s="123" t="s">
        <v>378</v>
      </c>
      <c r="B17" s="124" t="s">
        <v>374</v>
      </c>
      <c r="C17" s="124" t="s">
        <v>375</v>
      </c>
      <c r="D17" s="125">
        <v>3</v>
      </c>
    </row>
    <row r="18" spans="1:4" x14ac:dyDescent="0.25">
      <c r="A18" s="123" t="s">
        <v>378</v>
      </c>
      <c r="B18" s="124" t="s">
        <v>372</v>
      </c>
      <c r="C18" s="124" t="s">
        <v>375</v>
      </c>
      <c r="D18" s="125">
        <v>1</v>
      </c>
    </row>
    <row r="19" spans="1:4" x14ac:dyDescent="0.25">
      <c r="A19" s="123" t="s">
        <v>378</v>
      </c>
      <c r="B19" s="124" t="s">
        <v>372</v>
      </c>
      <c r="C19" s="124" t="s">
        <v>376</v>
      </c>
      <c r="D19" s="125">
        <v>3</v>
      </c>
    </row>
    <row r="20" spans="1:4" x14ac:dyDescent="0.25">
      <c r="A20" s="123" t="s">
        <v>378</v>
      </c>
      <c r="B20" s="124" t="s">
        <v>374</v>
      </c>
      <c r="C20" s="124" t="s">
        <v>376</v>
      </c>
      <c r="D20" s="125">
        <v>1</v>
      </c>
    </row>
    <row r="21" spans="1:4" x14ac:dyDescent="0.25">
      <c r="A21" s="123" t="s">
        <v>379</v>
      </c>
      <c r="B21" s="124" t="s">
        <v>372</v>
      </c>
      <c r="C21" s="124" t="s">
        <v>373</v>
      </c>
      <c r="D21" s="125">
        <v>2</v>
      </c>
    </row>
    <row r="22" spans="1:4" x14ac:dyDescent="0.25">
      <c r="A22" s="123" t="s">
        <v>379</v>
      </c>
      <c r="B22" s="124" t="s">
        <v>374</v>
      </c>
      <c r="C22" s="124" t="s">
        <v>373</v>
      </c>
      <c r="D22" s="125">
        <v>2</v>
      </c>
    </row>
    <row r="23" spans="1:4" x14ac:dyDescent="0.25">
      <c r="A23" s="123" t="s">
        <v>379</v>
      </c>
      <c r="B23" s="124" t="s">
        <v>374</v>
      </c>
      <c r="C23" s="124" t="s">
        <v>375</v>
      </c>
      <c r="D23" s="125">
        <v>4</v>
      </c>
    </row>
    <row r="24" spans="1:4" x14ac:dyDescent="0.25">
      <c r="A24" s="123" t="s">
        <v>379</v>
      </c>
      <c r="B24" s="124" t="s">
        <v>372</v>
      </c>
      <c r="C24" s="124" t="s">
        <v>375</v>
      </c>
      <c r="D24" s="125">
        <v>1</v>
      </c>
    </row>
    <row r="25" spans="1:4" x14ac:dyDescent="0.25">
      <c r="A25" s="123" t="s">
        <v>379</v>
      </c>
      <c r="B25" s="124" t="s">
        <v>372</v>
      </c>
      <c r="C25" s="124" t="s">
        <v>376</v>
      </c>
      <c r="D25" s="125">
        <v>3</v>
      </c>
    </row>
    <row r="26" spans="1:4" x14ac:dyDescent="0.25">
      <c r="A26" s="123" t="s">
        <v>379</v>
      </c>
      <c r="B26" s="124" t="s">
        <v>374</v>
      </c>
      <c r="C26" s="124" t="s">
        <v>376</v>
      </c>
      <c r="D26" s="125">
        <v>3</v>
      </c>
    </row>
    <row r="27" spans="1:4" x14ac:dyDescent="0.25">
      <c r="A27" s="123" t="s">
        <v>380</v>
      </c>
      <c r="B27" s="124" t="s">
        <v>372</v>
      </c>
      <c r="C27" s="124" t="s">
        <v>373</v>
      </c>
      <c r="D27" s="125">
        <v>1</v>
      </c>
    </row>
    <row r="28" spans="1:4" x14ac:dyDescent="0.25">
      <c r="A28" s="123" t="s">
        <v>380</v>
      </c>
      <c r="B28" s="124" t="s">
        <v>374</v>
      </c>
      <c r="C28" s="124" t="s">
        <v>373</v>
      </c>
      <c r="D28" s="125">
        <v>1</v>
      </c>
    </row>
    <row r="29" spans="1:4" x14ac:dyDescent="0.25">
      <c r="A29" s="123" t="s">
        <v>380</v>
      </c>
      <c r="B29" s="124" t="s">
        <v>374</v>
      </c>
      <c r="C29" s="124" t="s">
        <v>375</v>
      </c>
      <c r="D29" s="125">
        <v>0</v>
      </c>
    </row>
    <row r="30" spans="1:4" x14ac:dyDescent="0.25">
      <c r="A30" s="123" t="s">
        <v>380</v>
      </c>
      <c r="B30" s="124" t="s">
        <v>372</v>
      </c>
      <c r="C30" s="124" t="s">
        <v>375</v>
      </c>
      <c r="D30" s="125">
        <v>1</v>
      </c>
    </row>
    <row r="31" spans="1:4" x14ac:dyDescent="0.25">
      <c r="A31" s="123" t="s">
        <v>380</v>
      </c>
      <c r="B31" s="124" t="s">
        <v>372</v>
      </c>
      <c r="C31" s="124" t="s">
        <v>376</v>
      </c>
      <c r="D31" s="125">
        <v>2</v>
      </c>
    </row>
    <row r="32" spans="1:4" x14ac:dyDescent="0.25">
      <c r="A32" s="123" t="s">
        <v>380</v>
      </c>
      <c r="B32" s="124" t="s">
        <v>374</v>
      </c>
      <c r="C32" s="124" t="s">
        <v>376</v>
      </c>
      <c r="D32" s="125">
        <v>1</v>
      </c>
    </row>
    <row r="33" spans="1:4" x14ac:dyDescent="0.25">
      <c r="A33" s="123" t="s">
        <v>381</v>
      </c>
      <c r="B33" s="124" t="s">
        <v>372</v>
      </c>
      <c r="C33" s="124" t="s">
        <v>373</v>
      </c>
      <c r="D33" s="125">
        <v>1</v>
      </c>
    </row>
    <row r="34" spans="1:4" x14ac:dyDescent="0.25">
      <c r="A34" s="123" t="s">
        <v>381</v>
      </c>
      <c r="B34" s="124" t="s">
        <v>374</v>
      </c>
      <c r="C34" s="124" t="s">
        <v>373</v>
      </c>
      <c r="D34" s="125">
        <v>0</v>
      </c>
    </row>
    <row r="35" spans="1:4" x14ac:dyDescent="0.25">
      <c r="A35" s="123" t="s">
        <v>381</v>
      </c>
      <c r="B35" s="124" t="s">
        <v>374</v>
      </c>
      <c r="C35" s="124" t="s">
        <v>375</v>
      </c>
      <c r="D35" s="125">
        <v>1</v>
      </c>
    </row>
    <row r="36" spans="1:4" x14ac:dyDescent="0.25">
      <c r="A36" s="123" t="s">
        <v>381</v>
      </c>
      <c r="B36" s="124" t="s">
        <v>372</v>
      </c>
      <c r="C36" s="124" t="s">
        <v>375</v>
      </c>
      <c r="D36" s="125">
        <v>2</v>
      </c>
    </row>
    <row r="37" spans="1:4" x14ac:dyDescent="0.25">
      <c r="A37" s="123" t="s">
        <v>381</v>
      </c>
      <c r="B37" s="124" t="s">
        <v>372</v>
      </c>
      <c r="C37" s="124" t="s">
        <v>376</v>
      </c>
      <c r="D37" s="125">
        <v>0</v>
      </c>
    </row>
    <row r="38" spans="1:4" x14ac:dyDescent="0.25">
      <c r="A38" s="126" t="s">
        <v>381</v>
      </c>
      <c r="B38" s="127" t="s">
        <v>374</v>
      </c>
      <c r="C38" s="127" t="s">
        <v>376</v>
      </c>
      <c r="D38" s="128">
        <v>0</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4A78-2A97-418C-9E4B-618EBD403EE7}">
  <dimension ref="A1:AI58"/>
  <sheetViews>
    <sheetView topLeftCell="A49" workbookViewId="0">
      <selection activeCell="A35" sqref="A35:AI58"/>
    </sheetView>
  </sheetViews>
  <sheetFormatPr baseColWidth="10" defaultRowHeight="14.25" x14ac:dyDescent="0.2"/>
  <cols>
    <col min="1" max="1" width="11.42578125" style="2"/>
    <col min="2" max="9" width="18.28515625" style="2" customWidth="1"/>
    <col min="10" max="16384" width="11.42578125" style="2"/>
  </cols>
  <sheetData>
    <row r="1" spans="1:5" ht="23.25" x14ac:dyDescent="0.35">
      <c r="A1" s="1" t="s">
        <v>218</v>
      </c>
    </row>
    <row r="3" spans="1:5" ht="15" x14ac:dyDescent="0.2">
      <c r="A3" s="3" t="s">
        <v>1</v>
      </c>
    </row>
    <row r="5" spans="1:5" ht="15" x14ac:dyDescent="0.25">
      <c r="A5" s="2" t="s">
        <v>219</v>
      </c>
    </row>
    <row r="7" spans="1:5" x14ac:dyDescent="0.2">
      <c r="A7" s="2" t="s">
        <v>220</v>
      </c>
    </row>
    <row r="8" spans="1:5" ht="15" x14ac:dyDescent="0.25">
      <c r="B8" s="4" t="s">
        <v>221</v>
      </c>
    </row>
    <row r="9" spans="1:5" ht="15" x14ac:dyDescent="0.25">
      <c r="B9" s="4"/>
    </row>
    <row r="10" spans="1:5" ht="15" x14ac:dyDescent="0.25">
      <c r="A10" s="2" t="s">
        <v>222</v>
      </c>
      <c r="B10" s="4"/>
      <c r="C10" s="68">
        <f ca="1">TODAY()</f>
        <v>46035</v>
      </c>
      <c r="D10" s="69" t="s">
        <v>223</v>
      </c>
    </row>
    <row r="11" spans="1:5" ht="15" x14ac:dyDescent="0.25">
      <c r="B11" s="4"/>
    </row>
    <row r="12" spans="1:5" ht="15" x14ac:dyDescent="0.2">
      <c r="A12" s="3" t="s">
        <v>11</v>
      </c>
    </row>
    <row r="14" spans="1:5" x14ac:dyDescent="0.2">
      <c r="A14" s="2" t="s">
        <v>224</v>
      </c>
      <c r="D14" s="70"/>
    </row>
    <row r="15" spans="1:5" x14ac:dyDescent="0.2">
      <c r="E15" s="16"/>
    </row>
    <row r="16" spans="1:5" ht="15" x14ac:dyDescent="0.2">
      <c r="A16" s="3" t="s">
        <v>225</v>
      </c>
      <c r="E16" s="16"/>
    </row>
    <row r="17" spans="1:9" x14ac:dyDescent="0.2">
      <c r="E17" s="16"/>
    </row>
    <row r="18" spans="1:9" x14ac:dyDescent="0.2">
      <c r="A18" s="2" t="s">
        <v>226</v>
      </c>
      <c r="D18" s="70">
        <f ca="1">TODAY()-DATE(1980,7,19)</f>
        <v>16614</v>
      </c>
    </row>
    <row r="20" spans="1:9" x14ac:dyDescent="0.2">
      <c r="A20" s="2" t="s">
        <v>227</v>
      </c>
    </row>
    <row r="21" spans="1:9" x14ac:dyDescent="0.2">
      <c r="E21" s="71"/>
    </row>
    <row r="22" spans="1:9" ht="18.75" x14ac:dyDescent="0.3">
      <c r="A22"/>
      <c r="B22" s="72" t="s">
        <v>228</v>
      </c>
      <c r="C22"/>
      <c r="D22"/>
      <c r="E22"/>
      <c r="F22"/>
      <c r="G22"/>
      <c r="H22"/>
      <c r="I22"/>
    </row>
    <row r="23" spans="1:9" ht="15" x14ac:dyDescent="0.25">
      <c r="A23"/>
      <c r="B23"/>
      <c r="C23"/>
      <c r="D23"/>
      <c r="E23"/>
      <c r="F23"/>
      <c r="G23"/>
      <c r="H23"/>
      <c r="I23"/>
    </row>
    <row r="24" spans="1:9" ht="15" x14ac:dyDescent="0.25">
      <c r="A24"/>
      <c r="B24" t="s">
        <v>229</v>
      </c>
      <c r="C24"/>
      <c r="D24"/>
      <c r="E24"/>
      <c r="F24"/>
      <c r="G24"/>
      <c r="H24"/>
      <c r="I24"/>
    </row>
    <row r="25" spans="1:9" ht="15" x14ac:dyDescent="0.25">
      <c r="A25"/>
      <c r="B25"/>
      <c r="C25"/>
      <c r="D25"/>
      <c r="E25"/>
      <c r="F25"/>
      <c r="G25"/>
      <c r="H25"/>
      <c r="I25"/>
    </row>
    <row r="26" spans="1:9" ht="15" x14ac:dyDescent="0.25">
      <c r="A26"/>
      <c r="B26" s="73">
        <f ca="1">YEAR(TODAY())</f>
        <v>2026</v>
      </c>
      <c r="C26" s="74"/>
      <c r="D26" s="75" t="s">
        <v>230</v>
      </c>
      <c r="E26"/>
      <c r="F26"/>
      <c r="G26"/>
      <c r="H26"/>
      <c r="I26"/>
    </row>
    <row r="27" spans="1:9" ht="15" x14ac:dyDescent="0.25">
      <c r="A27"/>
      <c r="B27" s="73" t="e">
        <f>YEAR(DATEVALUE("10.3.47")-100)</f>
        <v>#VALUE!</v>
      </c>
      <c r="C27" s="74"/>
      <c r="D27" s="75" t="s">
        <v>231</v>
      </c>
      <c r="E27"/>
      <c r="F27"/>
      <c r="G27"/>
      <c r="H27"/>
      <c r="I27"/>
    </row>
    <row r="28" spans="1:9" ht="15" x14ac:dyDescent="0.25">
      <c r="A28"/>
      <c r="B28"/>
      <c r="C28"/>
      <c r="D28"/>
      <c r="E28"/>
      <c r="F28"/>
      <c r="G28"/>
      <c r="H28"/>
      <c r="I28"/>
    </row>
    <row r="29" spans="1:9" ht="15" x14ac:dyDescent="0.25">
      <c r="A29"/>
      <c r="B29"/>
      <c r="C29"/>
      <c r="D29"/>
      <c r="E29"/>
      <c r="F29"/>
      <c r="G29"/>
      <c r="H29"/>
      <c r="I29"/>
    </row>
    <row r="30" spans="1:9" ht="15" x14ac:dyDescent="0.25">
      <c r="A30"/>
      <c r="B30" t="s">
        <v>232</v>
      </c>
      <c r="C30"/>
      <c r="D30"/>
      <c r="E30"/>
      <c r="F30"/>
      <c r="G30"/>
      <c r="H30"/>
      <c r="I30"/>
    </row>
    <row r="31" spans="1:9" ht="15" x14ac:dyDescent="0.25">
      <c r="A31"/>
      <c r="B31"/>
      <c r="C31"/>
      <c r="D31"/>
      <c r="E31"/>
      <c r="F31"/>
      <c r="G31"/>
      <c r="H31"/>
      <c r="I31"/>
    </row>
    <row r="32" spans="1:9" ht="15" x14ac:dyDescent="0.25">
      <c r="A32"/>
      <c r="B32"/>
      <c r="C32"/>
      <c r="D32"/>
      <c r="E32"/>
      <c r="F32"/>
      <c r="G32"/>
      <c r="H32"/>
      <c r="I32"/>
    </row>
    <row r="33" spans="1:35" ht="15" x14ac:dyDescent="0.25">
      <c r="A33"/>
      <c r="B33" t="s">
        <v>233</v>
      </c>
      <c r="C33"/>
      <c r="D33"/>
      <c r="E33"/>
      <c r="F33"/>
      <c r="G33"/>
      <c r="H33"/>
      <c r="I33"/>
    </row>
    <row r="34" spans="1:35" ht="15" x14ac:dyDescent="0.25">
      <c r="A34"/>
      <c r="B34"/>
      <c r="C34"/>
      <c r="D34"/>
      <c r="E34"/>
      <c r="F34"/>
      <c r="G34"/>
      <c r="H34"/>
      <c r="I34"/>
    </row>
    <row r="35" spans="1:35" ht="18.75" x14ac:dyDescent="0.3">
      <c r="A35"/>
      <c r="B35" s="72" t="s">
        <v>234</v>
      </c>
      <c r="C35"/>
      <c r="D35"/>
      <c r="E35"/>
      <c r="F35"/>
      <c r="G35"/>
      <c r="H35"/>
      <c r="I35"/>
      <c r="J35"/>
      <c r="K35"/>
      <c r="L35"/>
      <c r="M35"/>
      <c r="N35"/>
      <c r="O35"/>
      <c r="P35"/>
      <c r="Q35"/>
      <c r="R35"/>
      <c r="S35"/>
      <c r="T35"/>
      <c r="U35"/>
      <c r="V35"/>
      <c r="W35"/>
      <c r="X35"/>
      <c r="Y35"/>
      <c r="Z35"/>
      <c r="AA35"/>
      <c r="AB35"/>
      <c r="AC35"/>
      <c r="AD35"/>
      <c r="AE35"/>
      <c r="AF35"/>
      <c r="AG35"/>
      <c r="AH35"/>
      <c r="AI35"/>
    </row>
    <row r="36" spans="1:35" ht="15" x14ac:dyDescent="0.25">
      <c r="A36"/>
      <c r="B36"/>
      <c r="C36"/>
      <c r="D36"/>
      <c r="E36"/>
      <c r="F36"/>
      <c r="G36"/>
      <c r="H36"/>
      <c r="I36"/>
      <c r="J36"/>
      <c r="K36"/>
      <c r="L36"/>
      <c r="M36"/>
      <c r="N36"/>
      <c r="O36"/>
      <c r="P36"/>
      <c r="Q36"/>
      <c r="R36"/>
      <c r="S36"/>
      <c r="T36"/>
      <c r="U36"/>
      <c r="V36"/>
      <c r="W36"/>
      <c r="X36"/>
      <c r="Y36"/>
      <c r="Z36"/>
      <c r="AA36"/>
      <c r="AB36"/>
      <c r="AC36"/>
      <c r="AD36"/>
      <c r="AE36"/>
      <c r="AF36"/>
      <c r="AG36"/>
      <c r="AH36"/>
      <c r="AI36"/>
    </row>
    <row r="37" spans="1:35" ht="15" x14ac:dyDescent="0.25">
      <c r="A37"/>
      <c r="B37" t="s">
        <v>235</v>
      </c>
      <c r="C37"/>
      <c r="D37"/>
      <c r="E37"/>
      <c r="F37"/>
      <c r="G37"/>
      <c r="H37"/>
      <c r="I37"/>
      <c r="J37"/>
      <c r="K37"/>
      <c r="L37"/>
      <c r="M37"/>
      <c r="N37"/>
      <c r="O37"/>
      <c r="P37"/>
      <c r="Q37"/>
      <c r="R37"/>
      <c r="S37"/>
      <c r="T37"/>
      <c r="U37"/>
      <c r="V37"/>
      <c r="W37"/>
      <c r="X37"/>
      <c r="Y37"/>
      <c r="Z37"/>
      <c r="AA37"/>
      <c r="AB37"/>
      <c r="AC37"/>
      <c r="AD37"/>
      <c r="AE37"/>
      <c r="AF37"/>
      <c r="AG37"/>
      <c r="AH37"/>
      <c r="AI37"/>
    </row>
    <row r="38" spans="1:35" ht="15" x14ac:dyDescent="0.25">
      <c r="A38"/>
      <c r="B38"/>
      <c r="C38"/>
      <c r="D38"/>
      <c r="E38"/>
      <c r="F38"/>
      <c r="G38"/>
      <c r="H38"/>
      <c r="I38"/>
      <c r="J38"/>
      <c r="K38"/>
      <c r="L38"/>
      <c r="M38"/>
      <c r="N38"/>
      <c r="O38"/>
      <c r="P38"/>
      <c r="Q38"/>
      <c r="R38"/>
      <c r="S38"/>
      <c r="T38"/>
      <c r="U38"/>
      <c r="V38"/>
      <c r="W38"/>
      <c r="X38"/>
      <c r="Y38"/>
      <c r="Z38"/>
      <c r="AA38"/>
      <c r="AB38"/>
      <c r="AC38"/>
      <c r="AD38"/>
      <c r="AE38"/>
      <c r="AF38"/>
      <c r="AG38"/>
      <c r="AH38"/>
      <c r="AI38"/>
    </row>
    <row r="39" spans="1:35" ht="15" x14ac:dyDescent="0.25">
      <c r="A39"/>
      <c r="B39"/>
      <c r="C39"/>
      <c r="D39"/>
      <c r="E39"/>
      <c r="F39"/>
      <c r="G39"/>
      <c r="H39"/>
      <c r="I39"/>
      <c r="J39"/>
      <c r="K39"/>
      <c r="L39"/>
      <c r="M39"/>
      <c r="N39"/>
      <c r="O39"/>
      <c r="P39"/>
      <c r="Q39"/>
      <c r="R39"/>
      <c r="S39"/>
      <c r="T39"/>
      <c r="U39"/>
      <c r="V39"/>
      <c r="W39"/>
      <c r="X39"/>
      <c r="Y39"/>
      <c r="Z39"/>
      <c r="AA39"/>
      <c r="AB39"/>
      <c r="AC39"/>
      <c r="AD39"/>
      <c r="AE39"/>
      <c r="AF39"/>
      <c r="AG39"/>
      <c r="AH39"/>
      <c r="AI39"/>
    </row>
    <row r="40" spans="1:35" x14ac:dyDescent="0.2">
      <c r="A40" s="74"/>
      <c r="B40" s="76">
        <f ca="1">DATE(YEAR(TODAY()),MONTH(TODAY()),DAY(TODAY()))</f>
        <v>46035</v>
      </c>
      <c r="C40" s="74"/>
      <c r="D40" s="75" t="s">
        <v>236</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row>
    <row r="41" spans="1:35" x14ac:dyDescent="0.2">
      <c r="A41" s="74"/>
      <c r="B41" s="76">
        <f ca="1">DATE(YEAR(TODAY()),MONTH(TODAY())+6,DAY(TODAY()))</f>
        <v>46216</v>
      </c>
      <c r="C41" s="74"/>
      <c r="D41" s="75" t="s">
        <v>237</v>
      </c>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2" spans="1:35" x14ac:dyDescent="0.2">
      <c r="A42" s="74"/>
      <c r="B42" s="76">
        <f>DATE(1947,3,10)</f>
        <v>17236</v>
      </c>
      <c r="C42" s="74"/>
      <c r="D42" s="75" t="s">
        <v>238</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row>
    <row r="43" spans="1:35" ht="15" x14ac:dyDescent="0.25">
      <c r="A43"/>
      <c r="B43"/>
      <c r="C43"/>
      <c r="D43"/>
      <c r="E43"/>
      <c r="F43"/>
      <c r="G43"/>
      <c r="H43"/>
      <c r="I43"/>
      <c r="J43"/>
      <c r="K43"/>
      <c r="L43"/>
      <c r="M43"/>
      <c r="N43"/>
      <c r="O43"/>
      <c r="P43"/>
      <c r="Q43"/>
      <c r="R43"/>
      <c r="S43"/>
      <c r="T43"/>
      <c r="U43"/>
      <c r="V43"/>
      <c r="W43"/>
      <c r="X43"/>
      <c r="Y43"/>
      <c r="Z43"/>
      <c r="AA43"/>
      <c r="AB43"/>
      <c r="AC43"/>
      <c r="AD43"/>
      <c r="AE43"/>
      <c r="AF43"/>
      <c r="AG43"/>
      <c r="AH43"/>
      <c r="AI43"/>
    </row>
    <row r="44" spans="1:35" ht="15" x14ac:dyDescent="0.25">
      <c r="A44"/>
      <c r="B44"/>
      <c r="C44"/>
      <c r="D44"/>
      <c r="E44"/>
      <c r="F44"/>
      <c r="G44"/>
      <c r="H44"/>
      <c r="I44"/>
      <c r="J44"/>
      <c r="K44"/>
      <c r="L44"/>
      <c r="M44"/>
      <c r="N44"/>
      <c r="O44"/>
      <c r="P44"/>
      <c r="Q44"/>
      <c r="R44"/>
      <c r="S44"/>
      <c r="T44"/>
      <c r="U44"/>
      <c r="V44"/>
      <c r="W44"/>
      <c r="X44"/>
      <c r="Y44"/>
      <c r="Z44"/>
      <c r="AA44"/>
      <c r="AB44"/>
      <c r="AC44"/>
      <c r="AD44"/>
      <c r="AE44"/>
      <c r="AF44"/>
      <c r="AG44"/>
      <c r="AH44"/>
      <c r="AI44"/>
    </row>
    <row r="45" spans="1:35" ht="15" x14ac:dyDescent="0.25">
      <c r="A45"/>
      <c r="B45" t="s">
        <v>239</v>
      </c>
      <c r="C45"/>
      <c r="D45"/>
      <c r="E45"/>
      <c r="F45"/>
      <c r="G45"/>
      <c r="H45"/>
      <c r="I45"/>
      <c r="J45"/>
      <c r="K45"/>
      <c r="L45"/>
      <c r="M45"/>
      <c r="N45"/>
      <c r="O45"/>
      <c r="P45"/>
      <c r="Q45"/>
      <c r="R45"/>
      <c r="S45"/>
      <c r="T45"/>
      <c r="U45"/>
      <c r="V45"/>
      <c r="W45"/>
      <c r="X45"/>
      <c r="Y45"/>
      <c r="Z45"/>
      <c r="AA45"/>
      <c r="AB45"/>
      <c r="AC45"/>
      <c r="AD45"/>
      <c r="AE45"/>
      <c r="AF45"/>
      <c r="AG45"/>
      <c r="AH45"/>
      <c r="AI45"/>
    </row>
    <row r="46" spans="1:35" ht="15" x14ac:dyDescent="0.25">
      <c r="A46"/>
      <c r="B46"/>
      <c r="C46"/>
      <c r="D46"/>
      <c r="E46"/>
      <c r="F46"/>
      <c r="G46"/>
      <c r="H46"/>
      <c r="I46"/>
      <c r="J46"/>
      <c r="K46"/>
      <c r="L46"/>
      <c r="M46"/>
      <c r="N46"/>
      <c r="O46"/>
      <c r="P46"/>
      <c r="Q46"/>
      <c r="R46"/>
      <c r="S46"/>
      <c r="T46"/>
      <c r="U46"/>
      <c r="V46"/>
      <c r="W46"/>
      <c r="X46"/>
      <c r="Y46"/>
      <c r="Z46"/>
      <c r="AA46"/>
      <c r="AB46"/>
      <c r="AC46"/>
      <c r="AD46"/>
      <c r="AE46"/>
      <c r="AF46"/>
      <c r="AG46"/>
      <c r="AH46"/>
      <c r="AI46"/>
    </row>
    <row r="47" spans="1:35" ht="15" x14ac:dyDescent="0.25">
      <c r="A47"/>
      <c r="B47" s="77">
        <f ca="1">DATE(YEAR(TODAY()),MONTH(TODAY()),0)</f>
        <v>46022</v>
      </c>
      <c r="C47"/>
      <c r="D47" t="s">
        <v>240</v>
      </c>
      <c r="E47"/>
      <c r="F47"/>
      <c r="G47"/>
      <c r="H47"/>
      <c r="I47"/>
      <c r="J47"/>
      <c r="K47"/>
      <c r="L47"/>
      <c r="M47"/>
      <c r="N47"/>
      <c r="O47"/>
      <c r="P47"/>
      <c r="Q47"/>
      <c r="R47"/>
      <c r="S47"/>
      <c r="T47"/>
      <c r="U47"/>
      <c r="V47"/>
      <c r="W47"/>
      <c r="X47"/>
      <c r="Y47"/>
      <c r="Z47"/>
      <c r="AA47"/>
      <c r="AB47"/>
      <c r="AC47"/>
      <c r="AD47"/>
      <c r="AE47"/>
      <c r="AF47"/>
      <c r="AG47"/>
      <c r="AH47"/>
      <c r="AI47"/>
    </row>
    <row r="48" spans="1:35" ht="15" x14ac:dyDescent="0.25">
      <c r="A48"/>
      <c r="B48"/>
      <c r="C48"/>
      <c r="D48"/>
      <c r="E48"/>
      <c r="F48"/>
      <c r="G48"/>
      <c r="H48"/>
      <c r="I48"/>
      <c r="J48"/>
      <c r="K48"/>
      <c r="L48"/>
      <c r="M48"/>
      <c r="N48"/>
      <c r="O48"/>
      <c r="P48"/>
      <c r="Q48"/>
      <c r="R48"/>
      <c r="S48"/>
      <c r="T48"/>
      <c r="U48"/>
      <c r="V48"/>
      <c r="W48"/>
      <c r="X48"/>
      <c r="Y48"/>
      <c r="Z48"/>
      <c r="AA48"/>
      <c r="AB48"/>
      <c r="AC48"/>
      <c r="AD48"/>
      <c r="AE48"/>
      <c r="AF48"/>
      <c r="AG48"/>
      <c r="AH48"/>
      <c r="AI48"/>
    </row>
    <row r="49" spans="1:35" ht="15" x14ac:dyDescent="0.25">
      <c r="A49"/>
      <c r="B49" s="77">
        <f ca="1">DATE(YEAR(TODAY()),MONTH(TODAY()),-1)</f>
        <v>46021</v>
      </c>
      <c r="C49"/>
      <c r="D49" t="s">
        <v>241</v>
      </c>
      <c r="E49"/>
      <c r="F49"/>
      <c r="G49"/>
      <c r="H49"/>
      <c r="I49"/>
      <c r="J49"/>
      <c r="K49"/>
      <c r="L49"/>
      <c r="M49"/>
      <c r="N49"/>
      <c r="O49"/>
      <c r="P49"/>
      <c r="Q49"/>
      <c r="R49"/>
      <c r="S49"/>
      <c r="T49"/>
      <c r="U49"/>
      <c r="V49"/>
      <c r="W49"/>
      <c r="X49"/>
      <c r="Y49"/>
      <c r="Z49"/>
      <c r="AA49"/>
      <c r="AB49"/>
      <c r="AC49"/>
      <c r="AD49"/>
      <c r="AE49"/>
      <c r="AF49"/>
      <c r="AG49"/>
      <c r="AH49"/>
      <c r="AI49"/>
    </row>
    <row r="50" spans="1:35" ht="15" x14ac:dyDescent="0.25">
      <c r="A50"/>
      <c r="B50"/>
      <c r="C50"/>
      <c r="D50"/>
      <c r="E50"/>
      <c r="F50"/>
      <c r="G50"/>
      <c r="H50"/>
      <c r="I50"/>
      <c r="J50"/>
      <c r="K50"/>
      <c r="L50"/>
      <c r="M50"/>
      <c r="N50"/>
      <c r="O50"/>
      <c r="P50"/>
      <c r="Q50"/>
      <c r="R50"/>
      <c r="S50"/>
      <c r="T50"/>
      <c r="U50"/>
      <c r="V50"/>
      <c r="W50"/>
      <c r="X50"/>
      <c r="Y50"/>
      <c r="Z50"/>
      <c r="AA50"/>
      <c r="AB50"/>
      <c r="AC50"/>
      <c r="AD50"/>
      <c r="AE50"/>
      <c r="AF50"/>
      <c r="AG50"/>
      <c r="AH50"/>
      <c r="AI50"/>
    </row>
    <row r="51" spans="1:35" ht="15" x14ac:dyDescent="0.25">
      <c r="A51"/>
      <c r="B51" s="77">
        <f ca="1">DATE(YEAR(TODAY()),MONTH(TODAY()),-2)</f>
        <v>46020</v>
      </c>
      <c r="C51"/>
      <c r="D51" t="s">
        <v>242</v>
      </c>
      <c r="E51"/>
      <c r="F51"/>
      <c r="G51"/>
      <c r="H51"/>
      <c r="I51"/>
      <c r="J51"/>
      <c r="K51"/>
      <c r="L51"/>
      <c r="M51"/>
      <c r="N51"/>
      <c r="O51"/>
      <c r="P51"/>
      <c r="Q51"/>
      <c r="R51"/>
      <c r="S51"/>
      <c r="T51"/>
      <c r="U51"/>
      <c r="V51"/>
      <c r="W51"/>
      <c r="X51"/>
      <c r="Y51"/>
      <c r="Z51"/>
      <c r="AA51"/>
      <c r="AB51"/>
      <c r="AC51"/>
      <c r="AD51"/>
      <c r="AE51"/>
      <c r="AF51"/>
      <c r="AG51"/>
      <c r="AH51"/>
      <c r="AI51"/>
    </row>
    <row r="52" spans="1:35" ht="15" x14ac:dyDescent="0.25">
      <c r="A52"/>
      <c r="B52"/>
      <c r="C52"/>
      <c r="D52"/>
      <c r="E52"/>
      <c r="F52"/>
      <c r="G52"/>
      <c r="H52"/>
      <c r="I52"/>
      <c r="J52"/>
      <c r="K52"/>
      <c r="L52"/>
      <c r="M52"/>
      <c r="N52"/>
      <c r="O52"/>
      <c r="P52"/>
      <c r="Q52"/>
      <c r="R52"/>
      <c r="S52"/>
      <c r="T52"/>
      <c r="U52"/>
      <c r="V52"/>
      <c r="W52"/>
      <c r="X52"/>
      <c r="Y52"/>
      <c r="Z52"/>
      <c r="AA52"/>
      <c r="AB52"/>
      <c r="AC52"/>
      <c r="AD52"/>
      <c r="AE52"/>
      <c r="AF52"/>
      <c r="AG52"/>
      <c r="AH52"/>
      <c r="AI52"/>
    </row>
    <row r="53" spans="1:35" ht="15" x14ac:dyDescent="0.25">
      <c r="A53"/>
      <c r="B53" s="77">
        <f ca="1">DATE(YEAR(TODAY()),0,0)</f>
        <v>45991</v>
      </c>
      <c r="C53"/>
      <c r="D53" t="s">
        <v>243</v>
      </c>
      <c r="E53"/>
      <c r="F53"/>
      <c r="G53"/>
      <c r="H53"/>
      <c r="I53"/>
      <c r="J53"/>
      <c r="K53"/>
      <c r="L53"/>
      <c r="M53"/>
      <c r="N53"/>
      <c r="O53"/>
      <c r="P53"/>
      <c r="Q53"/>
      <c r="R53"/>
      <c r="S53"/>
      <c r="T53"/>
      <c r="U53"/>
      <c r="V53"/>
      <c r="W53"/>
      <c r="X53"/>
      <c r="Y53"/>
      <c r="Z53"/>
      <c r="AA53"/>
      <c r="AB53"/>
      <c r="AC53"/>
      <c r="AD53"/>
      <c r="AE53"/>
      <c r="AF53"/>
      <c r="AG53"/>
      <c r="AH53"/>
      <c r="AI53"/>
    </row>
    <row r="54" spans="1:35" ht="15" x14ac:dyDescent="0.25">
      <c r="A54"/>
      <c r="B54"/>
      <c r="C54"/>
      <c r="D54"/>
      <c r="E54"/>
      <c r="F54"/>
      <c r="G54"/>
      <c r="H54"/>
      <c r="I54"/>
      <c r="J54"/>
      <c r="K54"/>
      <c r="L54"/>
      <c r="M54"/>
      <c r="N54"/>
      <c r="O54"/>
      <c r="P54"/>
      <c r="Q54"/>
      <c r="R54"/>
      <c r="S54"/>
      <c r="T54"/>
      <c r="U54"/>
      <c r="V54"/>
      <c r="W54"/>
      <c r="X54"/>
      <c r="Y54"/>
      <c r="Z54"/>
      <c r="AA54"/>
      <c r="AB54"/>
      <c r="AC54"/>
      <c r="AD54"/>
      <c r="AE54"/>
      <c r="AF54"/>
      <c r="AG54"/>
      <c r="AH54"/>
      <c r="AI54"/>
    </row>
    <row r="55" spans="1:35" ht="15" x14ac:dyDescent="0.25">
      <c r="A55"/>
      <c r="B55" s="77">
        <f ca="1">DATE(YEAR(TODAY()),-1,-1)</f>
        <v>45960</v>
      </c>
      <c r="C55"/>
      <c r="D55" t="s">
        <v>244</v>
      </c>
      <c r="E55"/>
      <c r="F55"/>
      <c r="G55"/>
      <c r="H55"/>
      <c r="I55"/>
      <c r="J55"/>
      <c r="K55"/>
      <c r="L55"/>
      <c r="M55"/>
      <c r="N55"/>
      <c r="O55"/>
      <c r="P55"/>
      <c r="Q55"/>
      <c r="R55"/>
      <c r="S55"/>
      <c r="T55"/>
      <c r="U55"/>
      <c r="V55"/>
      <c r="W55"/>
      <c r="X55"/>
      <c r="Y55"/>
      <c r="Z55"/>
      <c r="AA55"/>
      <c r="AB55"/>
      <c r="AC55"/>
      <c r="AD55"/>
      <c r="AE55"/>
      <c r="AF55"/>
      <c r="AG55"/>
      <c r="AH55"/>
      <c r="AI55"/>
    </row>
    <row r="56" spans="1:35" ht="15" x14ac:dyDescent="0.25">
      <c r="A56"/>
      <c r="B56"/>
      <c r="C56"/>
      <c r="D56"/>
      <c r="E56"/>
      <c r="F56"/>
      <c r="G56"/>
      <c r="H56"/>
      <c r="I56"/>
      <c r="J56"/>
      <c r="K56"/>
      <c r="L56"/>
      <c r="M56"/>
      <c r="N56"/>
      <c r="O56"/>
      <c r="P56"/>
      <c r="Q56"/>
      <c r="R56"/>
      <c r="S56"/>
      <c r="T56"/>
      <c r="U56"/>
      <c r="V56"/>
      <c r="W56"/>
      <c r="X56"/>
      <c r="Y56"/>
      <c r="Z56"/>
      <c r="AA56"/>
      <c r="AB56"/>
      <c r="AC56"/>
      <c r="AD56"/>
      <c r="AE56"/>
      <c r="AF56"/>
      <c r="AG56"/>
      <c r="AH56"/>
      <c r="AI56"/>
    </row>
    <row r="57" spans="1:35" ht="15" x14ac:dyDescent="0.25">
      <c r="A57"/>
      <c r="B57" s="77">
        <f ca="1">DATE(YEAR(TODAY()),-2,-2)</f>
        <v>45928</v>
      </c>
      <c r="C57"/>
      <c r="D57" t="s">
        <v>245</v>
      </c>
      <c r="E57"/>
      <c r="F57"/>
      <c r="G57"/>
      <c r="H57"/>
      <c r="I57"/>
      <c r="J57"/>
      <c r="K57"/>
      <c r="L57"/>
      <c r="M57"/>
      <c r="N57"/>
      <c r="O57"/>
      <c r="P57"/>
      <c r="Q57"/>
      <c r="R57"/>
      <c r="S57"/>
      <c r="T57"/>
      <c r="U57"/>
      <c r="V57"/>
      <c r="W57"/>
      <c r="X57"/>
      <c r="Y57"/>
      <c r="Z57"/>
      <c r="AA57"/>
      <c r="AB57"/>
      <c r="AC57"/>
      <c r="AD57"/>
      <c r="AE57"/>
      <c r="AF57"/>
      <c r="AG57"/>
      <c r="AH57"/>
      <c r="AI57"/>
    </row>
    <row r="58" spans="1:35" ht="15" x14ac:dyDescent="0.25">
      <c r="A58"/>
      <c r="B58"/>
      <c r="C58"/>
      <c r="D58"/>
      <c r="E58"/>
      <c r="F58"/>
      <c r="G58"/>
      <c r="H58"/>
      <c r="I58"/>
      <c r="J58"/>
      <c r="K58"/>
      <c r="L58"/>
      <c r="M58"/>
      <c r="N58"/>
      <c r="O58"/>
      <c r="P58"/>
      <c r="Q58"/>
      <c r="R58"/>
      <c r="S58"/>
      <c r="T58"/>
      <c r="U58"/>
      <c r="V58"/>
      <c r="W58"/>
      <c r="X58"/>
      <c r="Y58"/>
      <c r="Z58"/>
      <c r="AA58"/>
      <c r="AB58"/>
      <c r="AC58"/>
      <c r="AD58"/>
      <c r="AE58"/>
      <c r="AF58"/>
      <c r="AG58"/>
      <c r="AH58"/>
      <c r="AI58"/>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C467-A33E-4954-8C0D-7E6CCB6A40B8}">
  <dimension ref="B2:H42"/>
  <sheetViews>
    <sheetView workbookViewId="0">
      <selection activeCell="M22" sqref="M22"/>
    </sheetView>
  </sheetViews>
  <sheetFormatPr baseColWidth="10" defaultRowHeight="15" x14ac:dyDescent="0.25"/>
  <sheetData>
    <row r="2" spans="2:8" ht="18" x14ac:dyDescent="0.25">
      <c r="B2" s="72" t="s">
        <v>246</v>
      </c>
    </row>
    <row r="4" spans="2:8" x14ac:dyDescent="0.25">
      <c r="B4" t="s">
        <v>247</v>
      </c>
    </row>
    <row r="6" spans="2:8" x14ac:dyDescent="0.25">
      <c r="B6" t="s">
        <v>248</v>
      </c>
      <c r="C6" t="s">
        <v>249</v>
      </c>
      <c r="E6" s="78" t="s">
        <v>250</v>
      </c>
      <c r="G6" t="s">
        <v>251</v>
      </c>
    </row>
    <row r="7" spans="2:8" x14ac:dyDescent="0.25">
      <c r="B7" t="s">
        <v>252</v>
      </c>
      <c r="C7" t="s">
        <v>253</v>
      </c>
      <c r="E7" s="78" t="s">
        <v>250</v>
      </c>
      <c r="G7" t="s">
        <v>254</v>
      </c>
    </row>
    <row r="8" spans="2:8" x14ac:dyDescent="0.25">
      <c r="B8" t="s">
        <v>255</v>
      </c>
      <c r="C8" t="s">
        <v>256</v>
      </c>
      <c r="E8" s="78" t="s">
        <v>250</v>
      </c>
      <c r="G8" t="s">
        <v>257</v>
      </c>
    </row>
    <row r="9" spans="2:8" x14ac:dyDescent="0.25">
      <c r="B9" t="s">
        <v>258</v>
      </c>
      <c r="C9" t="s">
        <v>259</v>
      </c>
      <c r="E9" s="78" t="s">
        <v>250</v>
      </c>
      <c r="G9" t="s">
        <v>260</v>
      </c>
    </row>
    <row r="10" spans="2:8" x14ac:dyDescent="0.25">
      <c r="B10" t="s">
        <v>261</v>
      </c>
      <c r="C10" t="s">
        <v>262</v>
      </c>
      <c r="E10" s="78" t="s">
        <v>250</v>
      </c>
      <c r="G10" t="s">
        <v>263</v>
      </c>
    </row>
    <row r="11" spans="2:8" x14ac:dyDescent="0.25">
      <c r="B11" t="s">
        <v>264</v>
      </c>
      <c r="C11" t="s">
        <v>265</v>
      </c>
      <c r="E11" s="78" t="s">
        <v>250</v>
      </c>
      <c r="G11" t="s">
        <v>266</v>
      </c>
    </row>
    <row r="13" spans="2:8" x14ac:dyDescent="0.25">
      <c r="B13" t="s">
        <v>267</v>
      </c>
    </row>
    <row r="16" spans="2:8" ht="25.5" x14ac:dyDescent="0.25">
      <c r="F16" s="79" t="s">
        <v>268</v>
      </c>
      <c r="G16" s="79" t="s">
        <v>269</v>
      </c>
      <c r="H16" s="79" t="s">
        <v>270</v>
      </c>
    </row>
    <row r="17" spans="2:8" x14ac:dyDescent="0.25">
      <c r="B17" t="s">
        <v>271</v>
      </c>
      <c r="D17" s="80">
        <v>17236</v>
      </c>
      <c r="F17" s="81"/>
      <c r="G17" s="81"/>
      <c r="H17" s="81"/>
    </row>
    <row r="18" spans="2:8" x14ac:dyDescent="0.25">
      <c r="B18" t="s">
        <v>272</v>
      </c>
      <c r="D18" s="80">
        <f ca="1">TODAY()</f>
        <v>46035</v>
      </c>
      <c r="F18" s="82">
        <f ca="1">DATEDIF(D17,D18,"y")</f>
        <v>78</v>
      </c>
      <c r="G18" s="82">
        <f ca="1">DATEDIF(D17,D18,"m")</f>
        <v>946</v>
      </c>
      <c r="H18" s="82">
        <f ca="1">DATEDIF(D17,D18,"d")</f>
        <v>28799</v>
      </c>
    </row>
    <row r="20" spans="2:8" x14ac:dyDescent="0.25">
      <c r="B20" t="s">
        <v>273</v>
      </c>
    </row>
    <row r="22" spans="2:8" x14ac:dyDescent="0.25">
      <c r="B22" s="83" t="s">
        <v>274</v>
      </c>
    </row>
    <row r="24" spans="2:8" x14ac:dyDescent="0.25">
      <c r="B24" t="s">
        <v>275</v>
      </c>
    </row>
    <row r="25" spans="2:8" x14ac:dyDescent="0.25">
      <c r="B25" t="s">
        <v>276</v>
      </c>
    </row>
    <row r="26" spans="2:8" x14ac:dyDescent="0.25">
      <c r="B26" t="s">
        <v>277</v>
      </c>
    </row>
    <row r="28" spans="2:8" x14ac:dyDescent="0.25">
      <c r="B28" t="s">
        <v>278</v>
      </c>
    </row>
    <row r="29" spans="2:8" x14ac:dyDescent="0.25">
      <c r="B29" t="s">
        <v>279</v>
      </c>
    </row>
    <row r="30" spans="2:8" x14ac:dyDescent="0.25">
      <c r="B30" s="84" t="s">
        <v>280</v>
      </c>
    </row>
    <row r="31" spans="2:8" x14ac:dyDescent="0.25">
      <c r="B31" t="s">
        <v>281</v>
      </c>
    </row>
    <row r="33" spans="2:6" x14ac:dyDescent="0.25">
      <c r="B33" s="85">
        <v>31260</v>
      </c>
      <c r="D33" s="82">
        <f ca="1">YEAR(TODAY())-YEAR(B33)</f>
        <v>41</v>
      </c>
      <c r="F33" s="84" t="s">
        <v>282</v>
      </c>
    </row>
    <row r="35" spans="2:6" x14ac:dyDescent="0.25">
      <c r="B35" t="s">
        <v>283</v>
      </c>
    </row>
    <row r="36" spans="2:6" x14ac:dyDescent="0.25">
      <c r="B36" t="s">
        <v>284</v>
      </c>
    </row>
    <row r="38" spans="2:6" x14ac:dyDescent="0.25">
      <c r="B38" s="85">
        <v>31260</v>
      </c>
      <c r="D38" s="82">
        <f ca="1">YEAR(TODAY()-B38)-1900</f>
        <v>40</v>
      </c>
      <c r="F38" s="84" t="s">
        <v>285</v>
      </c>
    </row>
    <row r="40" spans="2:6" x14ac:dyDescent="0.25">
      <c r="B40" s="85">
        <v>31260</v>
      </c>
      <c r="D40" s="82">
        <f ca="1">INT(YEARFRAC(TODAY(),B40,1))</f>
        <v>40</v>
      </c>
      <c r="F40" s="84" t="s">
        <v>286</v>
      </c>
    </row>
    <row r="42" spans="2:6" x14ac:dyDescent="0.25">
      <c r="B42" s="85">
        <v>31260</v>
      </c>
      <c r="D42" s="82">
        <f ca="1">DATEDIF(B42,TODAY(),"y")</f>
        <v>40</v>
      </c>
      <c r="F42" s="84" t="s">
        <v>287</v>
      </c>
    </row>
  </sheetData>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7872-579F-4B95-A4B8-0C15C160EBEB}">
  <dimension ref="A1:E81"/>
  <sheetViews>
    <sheetView workbookViewId="0">
      <selection activeCell="G11" sqref="G11"/>
    </sheetView>
  </sheetViews>
  <sheetFormatPr baseColWidth="10" defaultColWidth="9.140625" defaultRowHeight="15" x14ac:dyDescent="0.25"/>
  <cols>
    <col min="1" max="1" width="15.7109375" bestFit="1" customWidth="1"/>
    <col min="2" max="2" width="16.5703125" style="116" customWidth="1"/>
    <col min="3" max="3" width="18.85546875" style="116" customWidth="1"/>
    <col min="4" max="5" width="18.5703125" style="116" customWidth="1"/>
  </cols>
  <sheetData>
    <row r="1" spans="1:5" ht="76.5" customHeight="1" x14ac:dyDescent="0.25">
      <c r="A1" s="113" t="s">
        <v>38</v>
      </c>
      <c r="B1" s="113" t="s">
        <v>303</v>
      </c>
      <c r="C1" s="113" t="s">
        <v>304</v>
      </c>
      <c r="D1" s="113" t="s">
        <v>305</v>
      </c>
      <c r="E1" s="113" t="s">
        <v>306</v>
      </c>
    </row>
    <row r="2" spans="1:5" x14ac:dyDescent="0.25">
      <c r="A2" s="114" t="s">
        <v>307</v>
      </c>
      <c r="B2" s="115" t="str">
        <f>LEFT(A2,1)</f>
        <v>M</v>
      </c>
      <c r="C2" s="115" t="str">
        <f>RIGHT(A2,3)</f>
        <v>AEL</v>
      </c>
      <c r="D2" s="115" t="str">
        <f>LOWER(LEFT(A2,3))</f>
        <v>mik</v>
      </c>
      <c r="E2" s="115" t="str">
        <f>LOWER(RIGHT(A2,3))</f>
        <v>ael</v>
      </c>
    </row>
    <row r="3" spans="1:5" x14ac:dyDescent="0.25">
      <c r="A3" s="114" t="s">
        <v>308</v>
      </c>
      <c r="B3" s="115" t="str">
        <f t="shared" ref="B3:B66" si="0">LEFT(A3,1)</f>
        <v>J</v>
      </c>
      <c r="C3" s="115" t="str">
        <f t="shared" ref="C3:C66" si="1">RIGHT(A3,3)</f>
        <v>OME</v>
      </c>
      <c r="D3" s="115" t="str">
        <f t="shared" ref="D3:D66" si="2">LOWER(LEFT(A3,3))</f>
        <v>jer</v>
      </c>
      <c r="E3" s="115" t="str">
        <f t="shared" ref="E3:E66" si="3">LOWER(RIGHT(A3,3))</f>
        <v>ome</v>
      </c>
    </row>
    <row r="4" spans="1:5" x14ac:dyDescent="0.25">
      <c r="A4" s="114" t="s">
        <v>309</v>
      </c>
      <c r="B4" s="115" t="str">
        <f t="shared" si="0"/>
        <v>H</v>
      </c>
      <c r="C4" s="115" t="str">
        <f t="shared" si="1"/>
        <v>ERT</v>
      </c>
      <c r="D4" s="115" t="str">
        <f t="shared" si="2"/>
        <v>hub</v>
      </c>
      <c r="E4" s="115" t="str">
        <f t="shared" si="3"/>
        <v>ert</v>
      </c>
    </row>
    <row r="5" spans="1:5" x14ac:dyDescent="0.25">
      <c r="A5" s="114" t="s">
        <v>310</v>
      </c>
      <c r="B5" s="115" t="str">
        <f t="shared" si="0"/>
        <v>J</v>
      </c>
      <c r="C5" s="115" t="str">
        <f t="shared" si="1"/>
        <v>LES</v>
      </c>
      <c r="D5" s="115" t="str">
        <f t="shared" si="2"/>
        <v>jea</v>
      </c>
      <c r="E5" s="115" t="str">
        <f t="shared" si="3"/>
        <v>les</v>
      </c>
    </row>
    <row r="6" spans="1:5" x14ac:dyDescent="0.25">
      <c r="A6" s="114" t="s">
        <v>311</v>
      </c>
      <c r="B6" s="115" t="str">
        <f t="shared" si="0"/>
        <v>S</v>
      </c>
      <c r="C6" s="115" t="str">
        <f t="shared" si="1"/>
        <v>IEN</v>
      </c>
      <c r="D6" s="115" t="str">
        <f t="shared" si="2"/>
        <v>seb</v>
      </c>
      <c r="E6" s="115" t="str">
        <f t="shared" si="3"/>
        <v>ien</v>
      </c>
    </row>
    <row r="7" spans="1:5" x14ac:dyDescent="0.25">
      <c r="A7" s="114" t="s">
        <v>312</v>
      </c>
      <c r="B7" s="115" t="str">
        <f t="shared" si="0"/>
        <v>V</v>
      </c>
      <c r="C7" s="115" t="str">
        <f t="shared" si="1"/>
        <v>ILE</v>
      </c>
      <c r="D7" s="115" t="str">
        <f t="shared" si="2"/>
        <v>vir</v>
      </c>
      <c r="E7" s="115" t="str">
        <f t="shared" si="3"/>
        <v>ile</v>
      </c>
    </row>
    <row r="8" spans="1:5" x14ac:dyDescent="0.25">
      <c r="A8" s="114" t="s">
        <v>313</v>
      </c>
      <c r="B8" s="115" t="str">
        <f t="shared" si="0"/>
        <v>T</v>
      </c>
      <c r="C8" s="115" t="str">
        <f t="shared" si="1"/>
        <v>RRY</v>
      </c>
      <c r="D8" s="115" t="str">
        <f t="shared" si="2"/>
        <v>thi</v>
      </c>
      <c r="E8" s="115" t="str">
        <f t="shared" si="3"/>
        <v>rry</v>
      </c>
    </row>
    <row r="9" spans="1:5" x14ac:dyDescent="0.25">
      <c r="A9" s="114" t="s">
        <v>314</v>
      </c>
      <c r="B9" s="115" t="str">
        <f t="shared" si="0"/>
        <v>L</v>
      </c>
      <c r="C9" s="115" t="str">
        <f t="shared" si="1"/>
        <v>ENT</v>
      </c>
      <c r="D9" s="115" t="str">
        <f t="shared" si="2"/>
        <v>lau</v>
      </c>
      <c r="E9" s="115" t="str">
        <f t="shared" si="3"/>
        <v>ent</v>
      </c>
    </row>
    <row r="10" spans="1:5" x14ac:dyDescent="0.25">
      <c r="A10" s="114" t="s">
        <v>315</v>
      </c>
      <c r="B10" s="115" t="str">
        <f t="shared" si="0"/>
        <v>C</v>
      </c>
      <c r="C10" s="115" t="str">
        <f t="shared" si="1"/>
        <v>PHE</v>
      </c>
      <c r="D10" s="115" t="str">
        <f t="shared" si="2"/>
        <v>chr</v>
      </c>
      <c r="E10" s="115" t="str">
        <f t="shared" si="3"/>
        <v>phe</v>
      </c>
    </row>
    <row r="11" spans="1:5" x14ac:dyDescent="0.25">
      <c r="A11" s="114" t="s">
        <v>316</v>
      </c>
      <c r="B11" s="115" t="str">
        <f t="shared" si="0"/>
        <v>R</v>
      </c>
      <c r="C11" s="115" t="str">
        <f t="shared" si="1"/>
        <v>AND</v>
      </c>
      <c r="D11" s="115" t="str">
        <f t="shared" si="2"/>
        <v>rol</v>
      </c>
      <c r="E11" s="115" t="str">
        <f t="shared" si="3"/>
        <v>and</v>
      </c>
    </row>
    <row r="12" spans="1:5" x14ac:dyDescent="0.25">
      <c r="A12" s="114" t="s">
        <v>317</v>
      </c>
      <c r="B12" s="115" t="str">
        <f t="shared" si="0"/>
        <v>M</v>
      </c>
      <c r="C12" s="115" t="str">
        <f t="shared" si="1"/>
        <v>ARC</v>
      </c>
      <c r="D12" s="115" t="str">
        <f t="shared" si="2"/>
        <v>mar</v>
      </c>
      <c r="E12" s="115" t="str">
        <f t="shared" si="3"/>
        <v>arc</v>
      </c>
    </row>
    <row r="13" spans="1:5" x14ac:dyDescent="0.25">
      <c r="A13" s="114" t="s">
        <v>318</v>
      </c>
      <c r="B13" s="115" t="str">
        <f t="shared" si="0"/>
        <v>S</v>
      </c>
      <c r="C13" s="115" t="str">
        <f t="shared" si="1"/>
        <v>ANE</v>
      </c>
      <c r="D13" s="115" t="str">
        <f t="shared" si="2"/>
        <v>ste</v>
      </c>
      <c r="E13" s="115" t="str">
        <f t="shared" si="3"/>
        <v>ane</v>
      </c>
    </row>
    <row r="14" spans="1:5" x14ac:dyDescent="0.25">
      <c r="A14" s="114" t="s">
        <v>319</v>
      </c>
      <c r="B14" s="115" t="str">
        <f t="shared" si="0"/>
        <v>J</v>
      </c>
      <c r="C14" s="115" t="str">
        <f t="shared" si="1"/>
        <v>RRE</v>
      </c>
      <c r="D14" s="115" t="str">
        <f t="shared" si="2"/>
        <v>jea</v>
      </c>
      <c r="E14" s="115" t="str">
        <f t="shared" si="3"/>
        <v>rre</v>
      </c>
    </row>
    <row r="15" spans="1:5" x14ac:dyDescent="0.25">
      <c r="A15" s="114" t="s">
        <v>320</v>
      </c>
      <c r="B15" s="115" t="str">
        <f t="shared" si="0"/>
        <v>N</v>
      </c>
      <c r="C15" s="115" t="str">
        <f t="shared" si="1"/>
        <v>LAS</v>
      </c>
      <c r="D15" s="115" t="str">
        <f t="shared" si="2"/>
        <v>nic</v>
      </c>
      <c r="E15" s="115" t="str">
        <f t="shared" si="3"/>
        <v>las</v>
      </c>
    </row>
    <row r="16" spans="1:5" x14ac:dyDescent="0.25">
      <c r="A16" s="114" t="s">
        <v>311</v>
      </c>
      <c r="B16" s="115" t="str">
        <f t="shared" si="0"/>
        <v>S</v>
      </c>
      <c r="C16" s="115" t="str">
        <f t="shared" si="1"/>
        <v>IEN</v>
      </c>
      <c r="D16" s="115" t="str">
        <f t="shared" si="2"/>
        <v>seb</v>
      </c>
      <c r="E16" s="115" t="str">
        <f t="shared" si="3"/>
        <v>ien</v>
      </c>
    </row>
    <row r="17" spans="1:5" x14ac:dyDescent="0.25">
      <c r="A17" s="114" t="s">
        <v>321</v>
      </c>
      <c r="B17" s="115" t="str">
        <f t="shared" si="0"/>
        <v>B</v>
      </c>
      <c r="C17" s="115" t="str">
        <f t="shared" si="1"/>
        <v>ICE</v>
      </c>
      <c r="D17" s="115" t="str">
        <f t="shared" si="2"/>
        <v>bri</v>
      </c>
      <c r="E17" s="115" t="str">
        <f t="shared" si="3"/>
        <v>ice</v>
      </c>
    </row>
    <row r="18" spans="1:5" x14ac:dyDescent="0.25">
      <c r="A18" s="114" t="s">
        <v>322</v>
      </c>
      <c r="B18" s="115" t="str">
        <f t="shared" si="0"/>
        <v>A</v>
      </c>
      <c r="C18" s="115" t="str">
        <f t="shared" si="1"/>
        <v>IEL</v>
      </c>
      <c r="D18" s="115" t="str">
        <f t="shared" si="2"/>
        <v>ari</v>
      </c>
      <c r="E18" s="115" t="str">
        <f t="shared" si="3"/>
        <v>iel</v>
      </c>
    </row>
    <row r="19" spans="1:5" x14ac:dyDescent="0.25">
      <c r="A19" s="114" t="s">
        <v>323</v>
      </c>
      <c r="B19" s="115" t="str">
        <f t="shared" si="0"/>
        <v>H</v>
      </c>
      <c r="C19" s="115" t="str">
        <f t="shared" si="1"/>
        <v>NRI</v>
      </c>
      <c r="D19" s="115" t="str">
        <f t="shared" si="2"/>
        <v>hen</v>
      </c>
      <c r="E19" s="115" t="str">
        <f t="shared" si="3"/>
        <v>nri</v>
      </c>
    </row>
    <row r="20" spans="1:5" x14ac:dyDescent="0.25">
      <c r="A20" s="114" t="s">
        <v>324</v>
      </c>
      <c r="B20" s="115" t="str">
        <f t="shared" si="0"/>
        <v>M</v>
      </c>
      <c r="C20" s="115" t="str">
        <f t="shared" si="1"/>
        <v>AEL</v>
      </c>
      <c r="D20" s="115" t="str">
        <f t="shared" si="2"/>
        <v>mic</v>
      </c>
      <c r="E20" s="115" t="str">
        <f t="shared" si="3"/>
        <v>ael</v>
      </c>
    </row>
    <row r="21" spans="1:5" x14ac:dyDescent="0.25">
      <c r="A21" s="114" t="s">
        <v>325</v>
      </c>
      <c r="B21" s="115" t="str">
        <f t="shared" si="0"/>
        <v>M</v>
      </c>
      <c r="C21" s="115" t="str">
        <f t="shared" si="1"/>
        <v>IEU</v>
      </c>
      <c r="D21" s="115" t="str">
        <f t="shared" si="2"/>
        <v>mat</v>
      </c>
      <c r="E21" s="115" t="str">
        <f t="shared" si="3"/>
        <v>ieu</v>
      </c>
    </row>
    <row r="22" spans="1:5" x14ac:dyDescent="0.25">
      <c r="A22" s="114" t="s">
        <v>326</v>
      </c>
      <c r="B22" s="115" t="str">
        <f t="shared" si="0"/>
        <v>G</v>
      </c>
      <c r="C22" s="115" t="str">
        <f t="shared" si="1"/>
        <v>ORY</v>
      </c>
      <c r="D22" s="115" t="str">
        <f t="shared" si="2"/>
        <v>gre</v>
      </c>
      <c r="E22" s="115" t="str">
        <f t="shared" si="3"/>
        <v>ory</v>
      </c>
    </row>
    <row r="23" spans="1:5" x14ac:dyDescent="0.25">
      <c r="A23" s="114" t="s">
        <v>327</v>
      </c>
      <c r="B23" s="115" t="str">
        <f t="shared" si="0"/>
        <v>S</v>
      </c>
      <c r="C23" s="115" t="str">
        <f t="shared" si="1"/>
        <v>AIN</v>
      </c>
      <c r="D23" s="115" t="str">
        <f t="shared" si="2"/>
        <v>syl</v>
      </c>
      <c r="E23" s="115" t="str">
        <f t="shared" si="3"/>
        <v>ain</v>
      </c>
    </row>
    <row r="24" spans="1:5" x14ac:dyDescent="0.25">
      <c r="A24" s="114" t="s">
        <v>318</v>
      </c>
      <c r="B24" s="115" t="str">
        <f t="shared" si="0"/>
        <v>S</v>
      </c>
      <c r="C24" s="115" t="str">
        <f t="shared" si="1"/>
        <v>ANE</v>
      </c>
      <c r="D24" s="115" t="str">
        <f t="shared" si="2"/>
        <v>ste</v>
      </c>
      <c r="E24" s="115" t="str">
        <f t="shared" si="3"/>
        <v>ane</v>
      </c>
    </row>
    <row r="25" spans="1:5" x14ac:dyDescent="0.25">
      <c r="A25" s="114" t="s">
        <v>318</v>
      </c>
      <c r="B25" s="115" t="str">
        <f t="shared" si="0"/>
        <v>S</v>
      </c>
      <c r="C25" s="115" t="str">
        <f t="shared" si="1"/>
        <v>ANE</v>
      </c>
      <c r="D25" s="115" t="str">
        <f t="shared" si="2"/>
        <v>ste</v>
      </c>
      <c r="E25" s="115" t="str">
        <f t="shared" si="3"/>
        <v>ane</v>
      </c>
    </row>
    <row r="26" spans="1:5" x14ac:dyDescent="0.25">
      <c r="A26" s="114" t="s">
        <v>317</v>
      </c>
      <c r="B26" s="115" t="str">
        <f t="shared" si="0"/>
        <v>M</v>
      </c>
      <c r="C26" s="115" t="str">
        <f t="shared" si="1"/>
        <v>ARC</v>
      </c>
      <c r="D26" s="115" t="str">
        <f t="shared" si="2"/>
        <v>mar</v>
      </c>
      <c r="E26" s="115" t="str">
        <f t="shared" si="3"/>
        <v>arc</v>
      </c>
    </row>
    <row r="27" spans="1:5" x14ac:dyDescent="0.25">
      <c r="A27" s="114" t="s">
        <v>328</v>
      </c>
      <c r="B27" s="115" t="str">
        <f t="shared" si="0"/>
        <v>A</v>
      </c>
      <c r="C27" s="115" t="str">
        <f t="shared" si="1"/>
        <v>ONY</v>
      </c>
      <c r="D27" s="115" t="str">
        <f t="shared" si="2"/>
        <v>ant</v>
      </c>
      <c r="E27" s="115" t="str">
        <f t="shared" si="3"/>
        <v>ony</v>
      </c>
    </row>
    <row r="28" spans="1:5" x14ac:dyDescent="0.25">
      <c r="A28" s="114" t="s">
        <v>329</v>
      </c>
      <c r="B28" s="115" t="str">
        <f t="shared" si="0"/>
        <v>J</v>
      </c>
      <c r="C28" s="115" t="str">
        <f t="shared" si="1"/>
        <v>STE</v>
      </c>
      <c r="D28" s="115" t="str">
        <f t="shared" si="2"/>
        <v>jea</v>
      </c>
      <c r="E28" s="115" t="str">
        <f t="shared" si="3"/>
        <v>ste</v>
      </c>
    </row>
    <row r="29" spans="1:5" x14ac:dyDescent="0.25">
      <c r="A29" s="114" t="s">
        <v>330</v>
      </c>
      <c r="B29" s="115" t="str">
        <f t="shared" si="0"/>
        <v>J</v>
      </c>
      <c r="C29" s="115" t="str">
        <f t="shared" si="1"/>
        <v>OEL</v>
      </c>
      <c r="D29" s="115" t="str">
        <f t="shared" si="2"/>
        <v>jea</v>
      </c>
      <c r="E29" s="115" t="str">
        <f t="shared" si="3"/>
        <v>oel</v>
      </c>
    </row>
    <row r="30" spans="1:5" x14ac:dyDescent="0.25">
      <c r="A30" s="114" t="s">
        <v>331</v>
      </c>
      <c r="B30" s="115" t="str">
        <f t="shared" si="0"/>
        <v>E</v>
      </c>
      <c r="C30" s="115" t="str">
        <f t="shared" si="1"/>
        <v>RIC</v>
      </c>
      <c r="D30" s="115" t="str">
        <f t="shared" si="2"/>
        <v>eri</v>
      </c>
      <c r="E30" s="115" t="str">
        <f t="shared" si="3"/>
        <v>ric</v>
      </c>
    </row>
    <row r="31" spans="1:5" x14ac:dyDescent="0.25">
      <c r="A31" s="114" t="s">
        <v>332</v>
      </c>
      <c r="B31" s="115" t="str">
        <f t="shared" si="0"/>
        <v>J</v>
      </c>
      <c r="C31" s="115" t="str">
        <f t="shared" si="1"/>
        <v>VES</v>
      </c>
      <c r="D31" s="115" t="str">
        <f t="shared" si="2"/>
        <v>jea</v>
      </c>
      <c r="E31" s="115" t="str">
        <f t="shared" si="3"/>
        <v>ves</v>
      </c>
    </row>
    <row r="32" spans="1:5" x14ac:dyDescent="0.25">
      <c r="A32" s="114" t="s">
        <v>333</v>
      </c>
      <c r="B32" s="115" t="str">
        <f t="shared" si="0"/>
        <v>J</v>
      </c>
      <c r="C32" s="115" t="str">
        <f t="shared" si="1"/>
        <v>MIE</v>
      </c>
      <c r="D32" s="115" t="str">
        <f t="shared" si="2"/>
        <v>jer</v>
      </c>
      <c r="E32" s="115" t="str">
        <f t="shared" si="3"/>
        <v>mie</v>
      </c>
    </row>
    <row r="33" spans="1:5" x14ac:dyDescent="0.25">
      <c r="A33" s="114" t="s">
        <v>334</v>
      </c>
      <c r="B33" s="115" t="str">
        <f t="shared" si="0"/>
        <v>A</v>
      </c>
      <c r="C33" s="115" t="str">
        <f t="shared" si="1"/>
        <v>DRE</v>
      </c>
      <c r="D33" s="115" t="str">
        <f t="shared" si="2"/>
        <v>ale</v>
      </c>
      <c r="E33" s="115" t="str">
        <f t="shared" si="3"/>
        <v>dre</v>
      </c>
    </row>
    <row r="34" spans="1:5" x14ac:dyDescent="0.25">
      <c r="A34" s="114" t="s">
        <v>335</v>
      </c>
      <c r="B34" s="115" t="str">
        <f t="shared" si="0"/>
        <v>F</v>
      </c>
      <c r="C34" s="115" t="str">
        <f t="shared" si="1"/>
        <v>RIC</v>
      </c>
      <c r="D34" s="115" t="str">
        <f t="shared" si="2"/>
        <v>fre</v>
      </c>
      <c r="E34" s="115" t="str">
        <f t="shared" si="3"/>
        <v>ric</v>
      </c>
    </row>
    <row r="35" spans="1:5" x14ac:dyDescent="0.25">
      <c r="A35" s="114" t="s">
        <v>336</v>
      </c>
      <c r="B35" s="115" t="str">
        <f t="shared" si="0"/>
        <v>J</v>
      </c>
      <c r="C35" s="115" t="str">
        <f t="shared" si="1"/>
        <v>RGE</v>
      </c>
      <c r="D35" s="115" t="str">
        <f t="shared" si="2"/>
        <v>jor</v>
      </c>
      <c r="E35" s="115" t="str">
        <f t="shared" si="3"/>
        <v>rge</v>
      </c>
    </row>
    <row r="36" spans="1:5" x14ac:dyDescent="0.25">
      <c r="A36" s="114" t="s">
        <v>337</v>
      </c>
      <c r="B36" s="115" t="str">
        <f t="shared" si="0"/>
        <v>C</v>
      </c>
      <c r="C36" s="115" t="str">
        <f t="shared" si="1"/>
        <v>IAN</v>
      </c>
      <c r="D36" s="115" t="str">
        <f t="shared" si="2"/>
        <v>chr</v>
      </c>
      <c r="E36" s="115" t="str">
        <f t="shared" si="3"/>
        <v>ian</v>
      </c>
    </row>
    <row r="37" spans="1:5" x14ac:dyDescent="0.25">
      <c r="A37" s="114" t="s">
        <v>338</v>
      </c>
      <c r="B37" s="115" t="str">
        <f t="shared" si="0"/>
        <v>M</v>
      </c>
      <c r="C37" s="115" t="str">
        <f t="shared" si="1"/>
        <v>GAN</v>
      </c>
      <c r="D37" s="115" t="str">
        <f t="shared" si="2"/>
        <v>mor</v>
      </c>
      <c r="E37" s="115" t="str">
        <f t="shared" si="3"/>
        <v>gan</v>
      </c>
    </row>
    <row r="38" spans="1:5" x14ac:dyDescent="0.25">
      <c r="A38" s="114" t="s">
        <v>339</v>
      </c>
      <c r="B38" s="115" t="str">
        <f t="shared" si="0"/>
        <v>J</v>
      </c>
      <c r="C38" s="115" t="str">
        <f t="shared" si="1"/>
        <v>HAN</v>
      </c>
      <c r="D38" s="115" t="str">
        <f t="shared" si="2"/>
        <v>jon</v>
      </c>
      <c r="E38" s="115" t="str">
        <f t="shared" si="3"/>
        <v>han</v>
      </c>
    </row>
    <row r="39" spans="1:5" x14ac:dyDescent="0.25">
      <c r="A39" s="114" t="s">
        <v>340</v>
      </c>
      <c r="B39" s="115" t="str">
        <f t="shared" si="0"/>
        <v>J</v>
      </c>
      <c r="C39" s="115" t="str">
        <f t="shared" si="1"/>
        <v>EAN</v>
      </c>
      <c r="D39" s="115" t="str">
        <f t="shared" si="2"/>
        <v>jea</v>
      </c>
      <c r="E39" s="115" t="str">
        <f t="shared" si="3"/>
        <v>ean</v>
      </c>
    </row>
    <row r="40" spans="1:5" x14ac:dyDescent="0.25">
      <c r="A40" s="114" t="s">
        <v>341</v>
      </c>
      <c r="B40" s="115" t="str">
        <f t="shared" si="0"/>
        <v>D</v>
      </c>
      <c r="C40" s="115" t="str">
        <f t="shared" si="1"/>
        <v>VID</v>
      </c>
      <c r="D40" s="115" t="str">
        <f t="shared" si="2"/>
        <v>dav</v>
      </c>
      <c r="E40" s="115" t="str">
        <f t="shared" si="3"/>
        <v>vid</v>
      </c>
    </row>
    <row r="41" spans="1:5" x14ac:dyDescent="0.25">
      <c r="A41" s="114" t="s">
        <v>342</v>
      </c>
      <c r="B41" s="115" t="str">
        <f t="shared" si="0"/>
        <v>G</v>
      </c>
      <c r="C41" s="115" t="str">
        <f t="shared" si="1"/>
        <v>UME</v>
      </c>
      <c r="D41" s="115" t="str">
        <f t="shared" si="2"/>
        <v>gui</v>
      </c>
      <c r="E41" s="115" t="str">
        <f t="shared" si="3"/>
        <v>ume</v>
      </c>
    </row>
    <row r="42" spans="1:5" x14ac:dyDescent="0.25">
      <c r="A42" s="114" t="s">
        <v>308</v>
      </c>
      <c r="B42" s="115" t="str">
        <f t="shared" si="0"/>
        <v>J</v>
      </c>
      <c r="C42" s="115" t="str">
        <f t="shared" si="1"/>
        <v>OME</v>
      </c>
      <c r="D42" s="115" t="str">
        <f t="shared" si="2"/>
        <v>jer</v>
      </c>
      <c r="E42" s="115" t="str">
        <f t="shared" si="3"/>
        <v>ome</v>
      </c>
    </row>
    <row r="43" spans="1:5" x14ac:dyDescent="0.25">
      <c r="A43" s="114" t="s">
        <v>343</v>
      </c>
      <c r="B43" s="115" t="str">
        <f t="shared" si="0"/>
        <v>P</v>
      </c>
      <c r="C43" s="115" t="str">
        <f t="shared" si="1"/>
        <v>AUL</v>
      </c>
      <c r="D43" s="115" t="str">
        <f t="shared" si="2"/>
        <v>pau</v>
      </c>
      <c r="E43" s="115" t="str">
        <f t="shared" si="3"/>
        <v>aul</v>
      </c>
    </row>
    <row r="44" spans="1:5" x14ac:dyDescent="0.25">
      <c r="A44" s="114" t="s">
        <v>320</v>
      </c>
      <c r="B44" s="115" t="str">
        <f t="shared" si="0"/>
        <v>N</v>
      </c>
      <c r="C44" s="115" t="str">
        <f t="shared" si="1"/>
        <v>LAS</v>
      </c>
      <c r="D44" s="115" t="str">
        <f t="shared" si="2"/>
        <v>nic</v>
      </c>
      <c r="E44" s="115" t="str">
        <f t="shared" si="3"/>
        <v>las</v>
      </c>
    </row>
    <row r="45" spans="1:5" x14ac:dyDescent="0.25">
      <c r="A45" s="114" t="s">
        <v>318</v>
      </c>
      <c r="B45" s="115" t="str">
        <f t="shared" si="0"/>
        <v>S</v>
      </c>
      <c r="C45" s="115" t="str">
        <f t="shared" si="1"/>
        <v>ANE</v>
      </c>
      <c r="D45" s="115" t="str">
        <f t="shared" si="2"/>
        <v>ste</v>
      </c>
      <c r="E45" s="115" t="str">
        <f t="shared" si="3"/>
        <v>ane</v>
      </c>
    </row>
    <row r="46" spans="1:5" x14ac:dyDescent="0.25">
      <c r="A46" s="114" t="s">
        <v>344</v>
      </c>
      <c r="B46" s="115" t="str">
        <f t="shared" si="0"/>
        <v>F</v>
      </c>
      <c r="C46" s="115" t="str">
        <f t="shared" si="1"/>
        <v>ANK</v>
      </c>
      <c r="D46" s="115" t="str">
        <f t="shared" si="2"/>
        <v>fra</v>
      </c>
      <c r="E46" s="115" t="str">
        <f t="shared" si="3"/>
        <v>ank</v>
      </c>
    </row>
    <row r="47" spans="1:5" x14ac:dyDescent="0.25">
      <c r="A47" s="114" t="s">
        <v>345</v>
      </c>
      <c r="B47" s="115" t="str">
        <f t="shared" si="0"/>
        <v>J</v>
      </c>
      <c r="C47" s="115" t="str">
        <f t="shared" si="1"/>
        <v>UIS</v>
      </c>
      <c r="D47" s="115" t="str">
        <f t="shared" si="2"/>
        <v>jea</v>
      </c>
      <c r="E47" s="115" t="str">
        <f t="shared" si="3"/>
        <v>uis</v>
      </c>
    </row>
    <row r="48" spans="1:5" x14ac:dyDescent="0.25">
      <c r="A48" s="114" t="s">
        <v>346</v>
      </c>
      <c r="B48" s="115" t="str">
        <f t="shared" si="0"/>
        <v>A</v>
      </c>
      <c r="C48" s="115" t="str">
        <f t="shared" si="1"/>
        <v>AIN</v>
      </c>
      <c r="D48" s="115" t="str">
        <f t="shared" si="2"/>
        <v>ala</v>
      </c>
      <c r="E48" s="115" t="str">
        <f t="shared" si="3"/>
        <v>ain</v>
      </c>
    </row>
    <row r="49" spans="1:5" x14ac:dyDescent="0.25">
      <c r="A49" s="114" t="s">
        <v>347</v>
      </c>
      <c r="B49" s="115" t="str">
        <f t="shared" si="0"/>
        <v>B</v>
      </c>
      <c r="C49" s="115" t="str">
        <f t="shared" si="1"/>
        <v>UNO</v>
      </c>
      <c r="D49" s="115" t="str">
        <f t="shared" si="2"/>
        <v>bru</v>
      </c>
      <c r="E49" s="115" t="str">
        <f t="shared" si="3"/>
        <v>uno</v>
      </c>
    </row>
    <row r="50" spans="1:5" x14ac:dyDescent="0.25">
      <c r="A50" s="114" t="s">
        <v>318</v>
      </c>
      <c r="B50" s="115" t="str">
        <f t="shared" si="0"/>
        <v>S</v>
      </c>
      <c r="C50" s="115" t="str">
        <f t="shared" si="1"/>
        <v>ANE</v>
      </c>
      <c r="D50" s="115" t="str">
        <f t="shared" si="2"/>
        <v>ste</v>
      </c>
      <c r="E50" s="115" t="str">
        <f t="shared" si="3"/>
        <v>ane</v>
      </c>
    </row>
    <row r="51" spans="1:5" x14ac:dyDescent="0.25">
      <c r="A51" s="114" t="s">
        <v>318</v>
      </c>
      <c r="B51" s="115" t="str">
        <f t="shared" si="0"/>
        <v>S</v>
      </c>
      <c r="C51" s="115" t="str">
        <f t="shared" si="1"/>
        <v>ANE</v>
      </c>
      <c r="D51" s="115" t="str">
        <f t="shared" si="2"/>
        <v>ste</v>
      </c>
      <c r="E51" s="115" t="str">
        <f t="shared" si="3"/>
        <v>ane</v>
      </c>
    </row>
    <row r="52" spans="1:5" x14ac:dyDescent="0.25">
      <c r="A52" s="114" t="s">
        <v>331</v>
      </c>
      <c r="B52" s="115" t="str">
        <f t="shared" si="0"/>
        <v>E</v>
      </c>
      <c r="C52" s="115" t="str">
        <f t="shared" si="1"/>
        <v>RIC</v>
      </c>
      <c r="D52" s="115" t="str">
        <f t="shared" si="2"/>
        <v>eri</v>
      </c>
      <c r="E52" s="115" t="str">
        <f t="shared" si="3"/>
        <v>ric</v>
      </c>
    </row>
    <row r="53" spans="1:5" x14ac:dyDescent="0.25">
      <c r="A53" s="114" t="s">
        <v>348</v>
      </c>
      <c r="B53" s="115" t="str">
        <f t="shared" si="0"/>
        <v>P</v>
      </c>
      <c r="C53" s="115" t="str">
        <f t="shared" si="1"/>
        <v>ICK</v>
      </c>
      <c r="D53" s="115" t="str">
        <f t="shared" si="2"/>
        <v>pat</v>
      </c>
      <c r="E53" s="115" t="str">
        <f t="shared" si="3"/>
        <v>ick</v>
      </c>
    </row>
    <row r="54" spans="1:5" x14ac:dyDescent="0.25">
      <c r="A54" s="114" t="s">
        <v>349</v>
      </c>
      <c r="B54" s="115" t="str">
        <f t="shared" si="0"/>
        <v>D</v>
      </c>
      <c r="C54" s="115" t="str">
        <f t="shared" si="1"/>
        <v>QUE</v>
      </c>
      <c r="D54" s="115" t="str">
        <f t="shared" si="2"/>
        <v>dom</v>
      </c>
      <c r="E54" s="115" t="str">
        <f t="shared" si="3"/>
        <v>que</v>
      </c>
    </row>
    <row r="55" spans="1:5" x14ac:dyDescent="0.25">
      <c r="A55" s="114" t="s">
        <v>350</v>
      </c>
      <c r="B55" s="115" t="str">
        <f t="shared" si="0"/>
        <v>R</v>
      </c>
      <c r="C55" s="115" t="str">
        <f t="shared" si="1"/>
        <v>ENE</v>
      </c>
      <c r="D55" s="115" t="str">
        <f t="shared" si="2"/>
        <v>ren</v>
      </c>
      <c r="E55" s="115" t="str">
        <f t="shared" si="3"/>
        <v>ene</v>
      </c>
    </row>
    <row r="56" spans="1:5" x14ac:dyDescent="0.25">
      <c r="A56" s="114" t="s">
        <v>335</v>
      </c>
      <c r="B56" s="115" t="str">
        <f t="shared" si="0"/>
        <v>F</v>
      </c>
      <c r="C56" s="115" t="str">
        <f t="shared" si="1"/>
        <v>RIC</v>
      </c>
      <c r="D56" s="115" t="str">
        <f t="shared" si="2"/>
        <v>fre</v>
      </c>
      <c r="E56" s="115" t="str">
        <f t="shared" si="3"/>
        <v>ric</v>
      </c>
    </row>
    <row r="57" spans="1:5" x14ac:dyDescent="0.25">
      <c r="A57" s="114" t="s">
        <v>326</v>
      </c>
      <c r="B57" s="115" t="str">
        <f t="shared" si="0"/>
        <v>G</v>
      </c>
      <c r="C57" s="115" t="str">
        <f t="shared" si="1"/>
        <v>ORY</v>
      </c>
      <c r="D57" s="115" t="str">
        <f t="shared" si="2"/>
        <v>gre</v>
      </c>
      <c r="E57" s="115" t="str">
        <f t="shared" si="3"/>
        <v>ory</v>
      </c>
    </row>
    <row r="58" spans="1:5" x14ac:dyDescent="0.25">
      <c r="A58" s="114" t="s">
        <v>320</v>
      </c>
      <c r="B58" s="115" t="str">
        <f t="shared" si="0"/>
        <v>N</v>
      </c>
      <c r="C58" s="115" t="str">
        <f t="shared" si="1"/>
        <v>LAS</v>
      </c>
      <c r="D58" s="115" t="str">
        <f t="shared" si="2"/>
        <v>nic</v>
      </c>
      <c r="E58" s="115" t="str">
        <f t="shared" si="3"/>
        <v>las</v>
      </c>
    </row>
    <row r="59" spans="1:5" x14ac:dyDescent="0.25">
      <c r="A59" s="114" t="s">
        <v>351</v>
      </c>
      <c r="B59" s="115" t="str">
        <f t="shared" si="0"/>
        <v>L</v>
      </c>
      <c r="C59" s="115" t="str">
        <f t="shared" si="1"/>
        <v>VIC</v>
      </c>
      <c r="D59" s="115" t="str">
        <f t="shared" si="2"/>
        <v>lud</v>
      </c>
      <c r="E59" s="115" t="str">
        <f t="shared" si="3"/>
        <v>vic</v>
      </c>
    </row>
    <row r="60" spans="1:5" x14ac:dyDescent="0.25">
      <c r="A60" s="114" t="s">
        <v>352</v>
      </c>
      <c r="B60" s="115" t="str">
        <f t="shared" si="0"/>
        <v>F</v>
      </c>
      <c r="C60" s="115" t="str">
        <f t="shared" si="1"/>
        <v>ICE</v>
      </c>
      <c r="D60" s="115" t="str">
        <f t="shared" si="2"/>
        <v>fab</v>
      </c>
      <c r="E60" s="115" t="str">
        <f t="shared" si="3"/>
        <v>ice</v>
      </c>
    </row>
    <row r="61" spans="1:5" x14ac:dyDescent="0.25">
      <c r="A61" s="114" t="s">
        <v>337</v>
      </c>
      <c r="B61" s="115" t="str">
        <f t="shared" si="0"/>
        <v>C</v>
      </c>
      <c r="C61" s="115" t="str">
        <f t="shared" si="1"/>
        <v>IAN</v>
      </c>
      <c r="D61" s="115" t="str">
        <f t="shared" si="2"/>
        <v>chr</v>
      </c>
      <c r="E61" s="115" t="str">
        <f t="shared" si="3"/>
        <v>ian</v>
      </c>
    </row>
    <row r="62" spans="1:5" x14ac:dyDescent="0.25">
      <c r="A62" s="114" t="s">
        <v>353</v>
      </c>
      <c r="B62" s="115" t="str">
        <f t="shared" si="0"/>
        <v>M</v>
      </c>
      <c r="C62" s="115" t="str">
        <f t="shared" si="1"/>
        <v>MED</v>
      </c>
      <c r="D62" s="115" t="str">
        <f t="shared" si="2"/>
        <v>moh</v>
      </c>
      <c r="E62" s="115" t="str">
        <f t="shared" si="3"/>
        <v>med</v>
      </c>
    </row>
    <row r="63" spans="1:5" x14ac:dyDescent="0.25">
      <c r="A63" s="114" t="s">
        <v>354</v>
      </c>
      <c r="B63" s="115" t="str">
        <f t="shared" si="0"/>
        <v>J</v>
      </c>
      <c r="C63" s="115" t="str">
        <f t="shared" si="1"/>
        <v>TIN</v>
      </c>
      <c r="D63" s="115" t="str">
        <f t="shared" si="2"/>
        <v>jea</v>
      </c>
      <c r="E63" s="115" t="str">
        <f t="shared" si="3"/>
        <v>tin</v>
      </c>
    </row>
    <row r="64" spans="1:5" x14ac:dyDescent="0.25">
      <c r="A64" s="114" t="s">
        <v>355</v>
      </c>
      <c r="B64" s="115" t="str">
        <f t="shared" si="0"/>
        <v>J</v>
      </c>
      <c r="C64" s="115" t="str">
        <f t="shared" si="1"/>
        <v>NNY</v>
      </c>
      <c r="D64" s="115" t="str">
        <f t="shared" si="2"/>
        <v>joh</v>
      </c>
      <c r="E64" s="115" t="str">
        <f t="shared" si="3"/>
        <v>nny</v>
      </c>
    </row>
    <row r="65" spans="1:5" x14ac:dyDescent="0.25">
      <c r="A65" s="114" t="s">
        <v>341</v>
      </c>
      <c r="B65" s="115" t="str">
        <f t="shared" si="0"/>
        <v>D</v>
      </c>
      <c r="C65" s="115" t="str">
        <f t="shared" si="1"/>
        <v>VID</v>
      </c>
      <c r="D65" s="115" t="str">
        <f t="shared" si="2"/>
        <v>dav</v>
      </c>
      <c r="E65" s="115" t="str">
        <f t="shared" si="3"/>
        <v>vid</v>
      </c>
    </row>
    <row r="66" spans="1:5" x14ac:dyDescent="0.25">
      <c r="A66" s="114" t="s">
        <v>356</v>
      </c>
      <c r="B66" s="115" t="str">
        <f t="shared" si="0"/>
        <v>A</v>
      </c>
      <c r="C66" s="115" t="str">
        <f t="shared" si="1"/>
        <v>ONY</v>
      </c>
      <c r="D66" s="115" t="str">
        <f t="shared" si="2"/>
        <v>ant</v>
      </c>
      <c r="E66" s="115" t="str">
        <f t="shared" si="3"/>
        <v>ony</v>
      </c>
    </row>
    <row r="67" spans="1:5" x14ac:dyDescent="0.25">
      <c r="A67" s="114" t="s">
        <v>327</v>
      </c>
      <c r="B67" s="115" t="str">
        <f t="shared" ref="B67:B81" si="4">LEFT(A67,1)</f>
        <v>S</v>
      </c>
      <c r="C67" s="115" t="str">
        <f t="shared" ref="C67:C81" si="5">RIGHT(A67,3)</f>
        <v>AIN</v>
      </c>
      <c r="D67" s="115" t="str">
        <f t="shared" ref="D67:D81" si="6">LOWER(LEFT(A67,3))</f>
        <v>syl</v>
      </c>
      <c r="E67" s="115" t="str">
        <f t="shared" ref="E67:E81" si="7">LOWER(RIGHT(A67,3))</f>
        <v>ain</v>
      </c>
    </row>
    <row r="68" spans="1:5" x14ac:dyDescent="0.25">
      <c r="A68" s="114" t="s">
        <v>320</v>
      </c>
      <c r="B68" s="115" t="str">
        <f t="shared" si="4"/>
        <v>N</v>
      </c>
      <c r="C68" s="115" t="str">
        <f t="shared" si="5"/>
        <v>LAS</v>
      </c>
      <c r="D68" s="115" t="str">
        <f t="shared" si="6"/>
        <v>nic</v>
      </c>
      <c r="E68" s="115" t="str">
        <f t="shared" si="7"/>
        <v>las</v>
      </c>
    </row>
    <row r="69" spans="1:5" x14ac:dyDescent="0.25">
      <c r="A69" s="114" t="s">
        <v>357</v>
      </c>
      <c r="B69" s="115" t="str">
        <f t="shared" si="4"/>
        <v>P</v>
      </c>
      <c r="C69" s="115" t="str">
        <f t="shared" si="5"/>
        <v>RRE</v>
      </c>
      <c r="D69" s="115" t="str">
        <f t="shared" si="6"/>
        <v>pie</v>
      </c>
      <c r="E69" s="115" t="str">
        <f t="shared" si="7"/>
        <v>rre</v>
      </c>
    </row>
    <row r="70" spans="1:5" x14ac:dyDescent="0.25">
      <c r="A70" s="114" t="s">
        <v>358</v>
      </c>
      <c r="B70" s="115" t="str">
        <f t="shared" si="4"/>
        <v>F</v>
      </c>
      <c r="C70" s="115" t="str">
        <f t="shared" si="5"/>
        <v>NCK</v>
      </c>
      <c r="D70" s="115" t="str">
        <f t="shared" si="6"/>
        <v>fra</v>
      </c>
      <c r="E70" s="115" t="str">
        <f t="shared" si="7"/>
        <v>nck</v>
      </c>
    </row>
    <row r="71" spans="1:5" x14ac:dyDescent="0.25">
      <c r="A71" s="114" t="s">
        <v>359</v>
      </c>
      <c r="B71" s="115" t="str">
        <f t="shared" si="4"/>
        <v>M</v>
      </c>
      <c r="C71" s="115" t="str">
        <f t="shared" si="5"/>
        <v>AEL</v>
      </c>
      <c r="D71" s="115" t="str">
        <f t="shared" si="6"/>
        <v>mic</v>
      </c>
      <c r="E71" s="115" t="str">
        <f t="shared" si="7"/>
        <v>ael</v>
      </c>
    </row>
    <row r="72" spans="1:5" x14ac:dyDescent="0.25">
      <c r="A72" s="114" t="s">
        <v>311</v>
      </c>
      <c r="B72" s="115" t="str">
        <f t="shared" si="4"/>
        <v>S</v>
      </c>
      <c r="C72" s="115" t="str">
        <f t="shared" si="5"/>
        <v>IEN</v>
      </c>
      <c r="D72" s="115" t="str">
        <f t="shared" si="6"/>
        <v>seb</v>
      </c>
      <c r="E72" s="115" t="str">
        <f t="shared" si="7"/>
        <v>ien</v>
      </c>
    </row>
    <row r="73" spans="1:5" x14ac:dyDescent="0.25">
      <c r="A73" s="114" t="s">
        <v>315</v>
      </c>
      <c r="B73" s="115" t="str">
        <f t="shared" si="4"/>
        <v>C</v>
      </c>
      <c r="C73" s="115" t="str">
        <f t="shared" si="5"/>
        <v>PHE</v>
      </c>
      <c r="D73" s="115" t="str">
        <f t="shared" si="6"/>
        <v>chr</v>
      </c>
      <c r="E73" s="115" t="str">
        <f t="shared" si="7"/>
        <v>phe</v>
      </c>
    </row>
    <row r="74" spans="1:5" x14ac:dyDescent="0.25">
      <c r="A74" s="114" t="s">
        <v>360</v>
      </c>
      <c r="B74" s="115" t="str">
        <f t="shared" si="4"/>
        <v>C</v>
      </c>
      <c r="C74" s="115" t="str">
        <f t="shared" si="5"/>
        <v>LES</v>
      </c>
      <c r="D74" s="115" t="str">
        <f t="shared" si="6"/>
        <v>cha</v>
      </c>
      <c r="E74" s="115" t="str">
        <f t="shared" si="7"/>
        <v>les</v>
      </c>
    </row>
    <row r="75" spans="1:5" x14ac:dyDescent="0.25">
      <c r="A75" s="114" t="s">
        <v>347</v>
      </c>
      <c r="B75" s="115" t="str">
        <f t="shared" si="4"/>
        <v>B</v>
      </c>
      <c r="C75" s="115" t="str">
        <f t="shared" si="5"/>
        <v>UNO</v>
      </c>
      <c r="D75" s="115" t="str">
        <f t="shared" si="6"/>
        <v>bru</v>
      </c>
      <c r="E75" s="115" t="str">
        <f t="shared" si="7"/>
        <v>uno</v>
      </c>
    </row>
    <row r="76" spans="1:5" x14ac:dyDescent="0.25">
      <c r="A76" s="114" t="s">
        <v>361</v>
      </c>
      <c r="B76" s="115" t="str">
        <f t="shared" si="4"/>
        <v>I</v>
      </c>
      <c r="C76" s="115" t="str">
        <f t="shared" si="5"/>
        <v>KER</v>
      </c>
      <c r="D76" s="115" t="str">
        <f t="shared" si="6"/>
        <v>ilk</v>
      </c>
      <c r="E76" s="115" t="str">
        <f t="shared" si="7"/>
        <v>ker</v>
      </c>
    </row>
    <row r="77" spans="1:5" x14ac:dyDescent="0.25">
      <c r="A77" s="114" t="s">
        <v>362</v>
      </c>
      <c r="B77" s="115" t="str">
        <f t="shared" si="4"/>
        <v>M</v>
      </c>
      <c r="C77" s="115" t="str">
        <f t="shared" si="5"/>
        <v>RCO</v>
      </c>
      <c r="D77" s="115" t="str">
        <f t="shared" si="6"/>
        <v>mar</v>
      </c>
      <c r="E77" s="115" t="str">
        <f t="shared" si="7"/>
        <v>rco</v>
      </c>
    </row>
    <row r="78" spans="1:5" x14ac:dyDescent="0.25">
      <c r="A78" s="114" t="s">
        <v>352</v>
      </c>
      <c r="B78" s="115" t="str">
        <f t="shared" si="4"/>
        <v>F</v>
      </c>
      <c r="C78" s="115" t="str">
        <f t="shared" si="5"/>
        <v>ICE</v>
      </c>
      <c r="D78" s="115" t="str">
        <f t="shared" si="6"/>
        <v>fab</v>
      </c>
      <c r="E78" s="115" t="str">
        <f t="shared" si="7"/>
        <v>ice</v>
      </c>
    </row>
    <row r="79" spans="1:5" x14ac:dyDescent="0.25">
      <c r="A79" s="114" t="s">
        <v>363</v>
      </c>
      <c r="B79" s="115" t="str">
        <f t="shared" si="4"/>
        <v>J</v>
      </c>
      <c r="C79" s="115" t="str">
        <f t="shared" si="5"/>
        <v>RIE</v>
      </c>
      <c r="D79" s="115" t="str">
        <f t="shared" si="6"/>
        <v>jea</v>
      </c>
      <c r="E79" s="115" t="str">
        <f t="shared" si="7"/>
        <v>rie</v>
      </c>
    </row>
    <row r="80" spans="1:5" x14ac:dyDescent="0.25">
      <c r="A80" s="114" t="s">
        <v>364</v>
      </c>
      <c r="B80" s="115" t="str">
        <f t="shared" si="4"/>
        <v>F</v>
      </c>
      <c r="C80" s="115" t="str">
        <f t="shared" si="5"/>
        <v>EDY</v>
      </c>
      <c r="D80" s="115" t="str">
        <f t="shared" si="6"/>
        <v>fre</v>
      </c>
      <c r="E80" s="115" t="str">
        <f t="shared" si="7"/>
        <v>edy</v>
      </c>
    </row>
    <row r="81" spans="1:5" x14ac:dyDescent="0.25">
      <c r="A81" s="114" t="s">
        <v>365</v>
      </c>
      <c r="B81" s="115" t="str">
        <f t="shared" si="4"/>
        <v>D</v>
      </c>
      <c r="C81" s="115" t="str">
        <f t="shared" si="5"/>
        <v>IEL</v>
      </c>
      <c r="D81" s="115" t="str">
        <f t="shared" si="6"/>
        <v>dan</v>
      </c>
      <c r="E81" s="115" t="str">
        <f t="shared" si="7"/>
        <v>iel</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31BC-CF0B-4043-90A1-238620A4CBC4}">
  <dimension ref="A1:K26"/>
  <sheetViews>
    <sheetView tabSelected="1" workbookViewId="0">
      <selection activeCell="I15" sqref="I15"/>
    </sheetView>
  </sheetViews>
  <sheetFormatPr baseColWidth="10" defaultRowHeight="15" x14ac:dyDescent="0.25"/>
  <cols>
    <col min="1" max="1" width="31.5703125" customWidth="1"/>
    <col min="2" max="2" width="11.85546875" style="116" customWidth="1"/>
    <col min="3" max="3" width="11.42578125" style="136"/>
    <col min="4" max="4" width="12.5703125" bestFit="1" customWidth="1"/>
  </cols>
  <sheetData>
    <row r="1" spans="1:11" x14ac:dyDescent="0.25">
      <c r="A1" s="129"/>
      <c r="B1" s="129"/>
      <c r="C1" s="129"/>
      <c r="D1" s="129"/>
    </row>
    <row r="2" spans="1:11" x14ac:dyDescent="0.25">
      <c r="A2" s="114"/>
      <c r="B2" s="130" t="s">
        <v>383</v>
      </c>
      <c r="C2" s="130" t="s">
        <v>384</v>
      </c>
      <c r="D2" s="130" t="s">
        <v>385</v>
      </c>
      <c r="K2" s="131"/>
    </row>
    <row r="3" spans="1:11" x14ac:dyDescent="0.25">
      <c r="A3" s="114" t="s">
        <v>386</v>
      </c>
      <c r="B3" s="132" t="s">
        <v>140</v>
      </c>
      <c r="C3" s="132">
        <v>18</v>
      </c>
      <c r="D3" s="133"/>
      <c r="F3" t="s">
        <v>408</v>
      </c>
      <c r="K3" s="131"/>
    </row>
    <row r="4" spans="1:11" x14ac:dyDescent="0.25">
      <c r="A4" s="114" t="s">
        <v>301</v>
      </c>
      <c r="B4" s="132" t="s">
        <v>140</v>
      </c>
      <c r="C4" s="132">
        <v>15</v>
      </c>
      <c r="D4" s="133"/>
      <c r="F4" t="s">
        <v>409</v>
      </c>
      <c r="K4" s="131"/>
    </row>
    <row r="5" spans="1:11" x14ac:dyDescent="0.25">
      <c r="A5" s="114" t="s">
        <v>387</v>
      </c>
      <c r="B5" s="132" t="s">
        <v>143</v>
      </c>
      <c r="C5" s="132">
        <v>14</v>
      </c>
      <c r="D5" s="133"/>
      <c r="F5" t="s">
        <v>410</v>
      </c>
      <c r="K5" s="131"/>
    </row>
    <row r="6" spans="1:11" x14ac:dyDescent="0.25">
      <c r="A6" s="114" t="s">
        <v>388</v>
      </c>
      <c r="B6" s="132" t="s">
        <v>143</v>
      </c>
      <c r="C6" s="132" t="s">
        <v>389</v>
      </c>
      <c r="D6" s="133"/>
      <c r="K6" s="131"/>
    </row>
    <row r="7" spans="1:11" x14ac:dyDescent="0.25">
      <c r="A7" s="114" t="s">
        <v>390</v>
      </c>
      <c r="B7" s="132" t="s">
        <v>140</v>
      </c>
      <c r="C7" s="132">
        <v>10</v>
      </c>
      <c r="D7" s="133"/>
      <c r="K7" s="131"/>
    </row>
    <row r="8" spans="1:11" x14ac:dyDescent="0.25">
      <c r="A8" s="114" t="s">
        <v>391</v>
      </c>
      <c r="B8" s="132" t="s">
        <v>143</v>
      </c>
      <c r="C8" s="132">
        <v>7</v>
      </c>
      <c r="D8" s="133"/>
      <c r="G8" s="131"/>
      <c r="H8" s="131"/>
      <c r="I8" s="131"/>
    </row>
    <row r="9" spans="1:11" x14ac:dyDescent="0.25">
      <c r="A9" s="114" t="s">
        <v>392</v>
      </c>
      <c r="B9" s="132" t="s">
        <v>143</v>
      </c>
      <c r="C9" s="132" t="s">
        <v>389</v>
      </c>
      <c r="D9" s="133"/>
      <c r="G9" s="131"/>
      <c r="H9" s="131"/>
      <c r="I9" s="131"/>
    </row>
    <row r="10" spans="1:11" x14ac:dyDescent="0.25">
      <c r="A10" s="114" t="s">
        <v>393</v>
      </c>
      <c r="B10" s="132" t="s">
        <v>143</v>
      </c>
      <c r="C10" s="132">
        <v>11</v>
      </c>
      <c r="D10" s="133"/>
      <c r="G10" s="131"/>
      <c r="H10" s="131"/>
      <c r="I10" s="131"/>
    </row>
    <row r="11" spans="1:11" x14ac:dyDescent="0.25">
      <c r="A11" s="114" t="s">
        <v>394</v>
      </c>
      <c r="B11" s="132" t="s">
        <v>143</v>
      </c>
      <c r="C11" s="132">
        <v>16</v>
      </c>
      <c r="D11" s="133"/>
      <c r="G11" s="131"/>
      <c r="H11" s="131"/>
      <c r="I11" s="131"/>
    </row>
    <row r="12" spans="1:11" x14ac:dyDescent="0.25">
      <c r="A12" s="114" t="s">
        <v>395</v>
      </c>
      <c r="B12" s="132" t="s">
        <v>140</v>
      </c>
      <c r="C12" s="132">
        <v>8</v>
      </c>
      <c r="D12" s="133"/>
      <c r="G12" s="131"/>
      <c r="H12" s="131"/>
      <c r="I12" s="131"/>
    </row>
    <row r="13" spans="1:11" x14ac:dyDescent="0.25">
      <c r="A13" s="114" t="s">
        <v>396</v>
      </c>
      <c r="B13" s="132" t="s">
        <v>140</v>
      </c>
      <c r="C13" s="132">
        <v>12</v>
      </c>
      <c r="D13" s="133"/>
      <c r="G13" s="131"/>
      <c r="H13" s="131"/>
      <c r="I13" s="131"/>
    </row>
    <row r="14" spans="1:11" x14ac:dyDescent="0.25">
      <c r="A14" s="114" t="s">
        <v>397</v>
      </c>
      <c r="B14" s="132" t="s">
        <v>143</v>
      </c>
      <c r="C14" s="132">
        <v>14</v>
      </c>
      <c r="D14" s="133"/>
      <c r="G14" s="131"/>
      <c r="H14" s="131"/>
      <c r="I14" s="131"/>
    </row>
    <row r="15" spans="1:11" x14ac:dyDescent="0.25">
      <c r="A15" s="114" t="s">
        <v>398</v>
      </c>
      <c r="B15" s="132" t="s">
        <v>140</v>
      </c>
      <c r="C15" s="132">
        <v>14</v>
      </c>
      <c r="D15" s="133"/>
    </row>
    <row r="16" spans="1:11" x14ac:dyDescent="0.25">
      <c r="A16" s="114" t="s">
        <v>376</v>
      </c>
      <c r="B16" s="132" t="s">
        <v>140</v>
      </c>
      <c r="C16" s="132">
        <v>16</v>
      </c>
      <c r="D16" s="133"/>
    </row>
    <row r="17" spans="1:4" x14ac:dyDescent="0.25">
      <c r="A17" s="114" t="s">
        <v>399</v>
      </c>
      <c r="B17" s="132" t="s">
        <v>140</v>
      </c>
      <c r="C17" s="132">
        <v>10</v>
      </c>
      <c r="D17" s="133"/>
    </row>
    <row r="18" spans="1:4" x14ac:dyDescent="0.25">
      <c r="A18" s="114" t="s">
        <v>400</v>
      </c>
      <c r="B18" s="132" t="s">
        <v>143</v>
      </c>
      <c r="C18" s="132">
        <v>11</v>
      </c>
      <c r="D18" s="133"/>
    </row>
    <row r="20" spans="1:4" x14ac:dyDescent="0.25">
      <c r="A20" s="134" t="s">
        <v>401</v>
      </c>
      <c r="B20" s="135"/>
    </row>
    <row r="21" spans="1:4" x14ac:dyDescent="0.25">
      <c r="A21" s="134" t="s">
        <v>402</v>
      </c>
      <c r="B21" s="137"/>
    </row>
    <row r="22" spans="1:4" x14ac:dyDescent="0.25">
      <c r="A22" s="134" t="s">
        <v>403</v>
      </c>
      <c r="B22" s="137"/>
    </row>
    <row r="23" spans="1:4" x14ac:dyDescent="0.25">
      <c r="A23" s="134" t="s">
        <v>404</v>
      </c>
      <c r="B23" s="137"/>
    </row>
    <row r="24" spans="1:4" x14ac:dyDescent="0.25">
      <c r="A24" s="138" t="s">
        <v>405</v>
      </c>
      <c r="B24" s="137"/>
    </row>
    <row r="25" spans="1:4" x14ac:dyDescent="0.25">
      <c r="A25" s="134" t="s">
        <v>406</v>
      </c>
      <c r="B25" s="137"/>
    </row>
    <row r="26" spans="1:4" x14ac:dyDescent="0.25">
      <c r="A26" s="134" t="s">
        <v>407</v>
      </c>
      <c r="B26" s="137"/>
    </row>
  </sheetData>
  <mergeCells count="1">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4844-F7AD-4723-AD53-E6058B484B37}">
  <dimension ref="A1:E36"/>
  <sheetViews>
    <sheetView topLeftCell="A19" workbookViewId="0">
      <selection activeCell="C41" sqref="C41"/>
    </sheetView>
  </sheetViews>
  <sheetFormatPr baseColWidth="10" defaultRowHeight="14.25" x14ac:dyDescent="0.2"/>
  <cols>
    <col min="1" max="1" width="11.42578125" style="2"/>
    <col min="2" max="2" width="16.140625" style="2" customWidth="1"/>
    <col min="3" max="3" width="26.85546875" style="2" bestFit="1" customWidth="1"/>
    <col min="4" max="4" width="28.42578125" style="2" bestFit="1" customWidth="1"/>
    <col min="5" max="16384" width="11.42578125" style="2"/>
  </cols>
  <sheetData>
    <row r="1" spans="1:3" ht="23.25" x14ac:dyDescent="0.35">
      <c r="A1" s="1" t="s">
        <v>14</v>
      </c>
    </row>
    <row r="3" spans="1:3" ht="15" x14ac:dyDescent="0.2">
      <c r="A3" s="3" t="s">
        <v>1</v>
      </c>
    </row>
    <row r="5" spans="1:3" x14ac:dyDescent="0.2">
      <c r="A5" s="2" t="s">
        <v>15</v>
      </c>
    </row>
    <row r="7" spans="1:3" x14ac:dyDescent="0.2">
      <c r="A7" s="2" t="s">
        <v>16</v>
      </c>
    </row>
    <row r="8" spans="1:3" ht="15" x14ac:dyDescent="0.25">
      <c r="B8" s="4" t="s">
        <v>17</v>
      </c>
    </row>
    <row r="9" spans="1:3" ht="15" x14ac:dyDescent="0.25">
      <c r="B9" s="4"/>
    </row>
    <row r="10" spans="1:3" ht="15" x14ac:dyDescent="0.25">
      <c r="A10" s="2" t="s">
        <v>18</v>
      </c>
      <c r="B10" s="4"/>
    </row>
    <row r="12" spans="1:3" ht="15" x14ac:dyDescent="0.2">
      <c r="A12" s="3" t="s">
        <v>8</v>
      </c>
    </row>
    <row r="14" spans="1:3" ht="15" x14ac:dyDescent="0.25">
      <c r="B14" s="5" t="s">
        <v>9</v>
      </c>
      <c r="C14" s="5" t="s">
        <v>10</v>
      </c>
    </row>
    <row r="15" spans="1:3" x14ac:dyDescent="0.2">
      <c r="B15" s="6">
        <v>44420</v>
      </c>
      <c r="C15" s="7">
        <v>2</v>
      </c>
    </row>
    <row r="16" spans="1:3" x14ac:dyDescent="0.2">
      <c r="B16" s="6">
        <v>44450</v>
      </c>
      <c r="C16" s="7">
        <v>4</v>
      </c>
    </row>
    <row r="17" spans="1:4" x14ac:dyDescent="0.2">
      <c r="B17" s="6">
        <v>44480</v>
      </c>
      <c r="C17" s="7">
        <v>5</v>
      </c>
    </row>
    <row r="18" spans="1:4" x14ac:dyDescent="0.2">
      <c r="B18" s="6">
        <v>44510</v>
      </c>
      <c r="C18" s="7">
        <v>1</v>
      </c>
    </row>
    <row r="19" spans="1:4" x14ac:dyDescent="0.2">
      <c r="B19" s="6">
        <v>44540</v>
      </c>
      <c r="C19" s="7">
        <v>0</v>
      </c>
    </row>
    <row r="20" spans="1:4" x14ac:dyDescent="0.2">
      <c r="B20" s="6">
        <v>44570</v>
      </c>
      <c r="C20" s="7">
        <v>2</v>
      </c>
    </row>
    <row r="21" spans="1:4" x14ac:dyDescent="0.2">
      <c r="B21" s="6">
        <v>44600</v>
      </c>
      <c r="C21" s="7">
        <v>1</v>
      </c>
    </row>
    <row r="22" spans="1:4" ht="15" x14ac:dyDescent="0.25">
      <c r="B22" s="8"/>
      <c r="C22" s="10">
        <f>AVERAGE(C15:C21)</f>
        <v>2.1428571428571428</v>
      </c>
      <c r="D22" s="11" t="s">
        <v>19</v>
      </c>
    </row>
    <row r="24" spans="1:4" ht="15" x14ac:dyDescent="0.2">
      <c r="A24" s="3" t="s">
        <v>11</v>
      </c>
    </row>
    <row r="26" spans="1:4" x14ac:dyDescent="0.2">
      <c r="A26" s="2" t="s">
        <v>20</v>
      </c>
    </row>
    <row r="28" spans="1:4" ht="15" x14ac:dyDescent="0.25">
      <c r="B28" s="5" t="s">
        <v>9</v>
      </c>
      <c r="C28" s="5" t="s">
        <v>10</v>
      </c>
      <c r="D28" s="5" t="s">
        <v>13</v>
      </c>
    </row>
    <row r="29" spans="1:4" x14ac:dyDescent="0.2">
      <c r="B29" s="6">
        <v>44420</v>
      </c>
      <c r="C29" s="7">
        <v>2</v>
      </c>
      <c r="D29" s="7">
        <v>1</v>
      </c>
    </row>
    <row r="30" spans="1:4" x14ac:dyDescent="0.2">
      <c r="B30" s="6">
        <v>44450</v>
      </c>
      <c r="C30" s="7">
        <v>4</v>
      </c>
      <c r="D30" s="7">
        <v>0</v>
      </c>
    </row>
    <row r="31" spans="1:4" x14ac:dyDescent="0.2">
      <c r="B31" s="6">
        <v>44480</v>
      </c>
      <c r="C31" s="7">
        <v>5</v>
      </c>
      <c r="D31" s="7">
        <v>0</v>
      </c>
    </row>
    <row r="32" spans="1:4" x14ac:dyDescent="0.2">
      <c r="B32" s="6">
        <v>44510</v>
      </c>
      <c r="C32" s="7">
        <v>1</v>
      </c>
      <c r="D32" s="7">
        <v>0</v>
      </c>
    </row>
    <row r="33" spans="2:5" x14ac:dyDescent="0.2">
      <c r="B33" s="6">
        <v>44540</v>
      </c>
      <c r="C33" s="7">
        <v>0</v>
      </c>
      <c r="D33" s="7">
        <v>1</v>
      </c>
    </row>
    <row r="34" spans="2:5" x14ac:dyDescent="0.2">
      <c r="B34" s="6">
        <v>44570</v>
      </c>
      <c r="C34" s="7">
        <v>2</v>
      </c>
      <c r="D34" s="7">
        <v>0</v>
      </c>
    </row>
    <row r="35" spans="2:5" x14ac:dyDescent="0.2">
      <c r="B35" s="6">
        <v>44600</v>
      </c>
      <c r="C35" s="7">
        <v>1</v>
      </c>
      <c r="D35" s="7">
        <v>0</v>
      </c>
    </row>
    <row r="36" spans="2:5" ht="15" x14ac:dyDescent="0.25">
      <c r="B36" s="8"/>
      <c r="C36" s="9"/>
      <c r="D36" s="9"/>
      <c r="E36" s="11"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E1EC-78CA-42E9-8A0B-9404F475FE2C}">
  <dimension ref="A1:G50"/>
  <sheetViews>
    <sheetView topLeftCell="A52" workbookViewId="0">
      <selection activeCell="I42" sqref="I42"/>
    </sheetView>
  </sheetViews>
  <sheetFormatPr baseColWidth="10" defaultRowHeight="14.25" x14ac:dyDescent="0.2"/>
  <cols>
    <col min="1" max="1" width="11.42578125" style="2"/>
    <col min="2" max="2" width="22.85546875" style="2" customWidth="1"/>
    <col min="3" max="3" width="22.28515625" style="2" customWidth="1"/>
    <col min="4" max="4" width="20.7109375" style="2" customWidth="1"/>
    <col min="5" max="6" width="11.42578125" style="2"/>
    <col min="7" max="7" width="14" style="2" customWidth="1"/>
    <col min="8" max="16384" width="11.42578125" style="2"/>
  </cols>
  <sheetData>
    <row r="1" spans="1:4" ht="23.25" x14ac:dyDescent="0.35">
      <c r="A1" s="1" t="s">
        <v>21</v>
      </c>
    </row>
    <row r="3" spans="1:4" ht="15" x14ac:dyDescent="0.2">
      <c r="A3" s="3" t="s">
        <v>1</v>
      </c>
    </row>
    <row r="5" spans="1:4" x14ac:dyDescent="0.2">
      <c r="A5" s="2" t="s">
        <v>22</v>
      </c>
    </row>
    <row r="7" spans="1:4" x14ac:dyDescent="0.2">
      <c r="A7" s="2" t="s">
        <v>23</v>
      </c>
    </row>
    <row r="8" spans="1:4" ht="15" x14ac:dyDescent="0.25">
      <c r="B8" s="4" t="s">
        <v>24</v>
      </c>
    </row>
    <row r="9" spans="1:4" ht="15" x14ac:dyDescent="0.25">
      <c r="B9" s="4"/>
    </row>
    <row r="10" spans="1:4" ht="15" x14ac:dyDescent="0.2">
      <c r="A10" s="3" t="s">
        <v>8</v>
      </c>
    </row>
    <row r="12" spans="1:4" ht="15" x14ac:dyDescent="0.25">
      <c r="A12" s="2" t="s">
        <v>25</v>
      </c>
    </row>
    <row r="13" spans="1:4" x14ac:dyDescent="0.2">
      <c r="A13" s="2" t="s">
        <v>26</v>
      </c>
    </row>
    <row r="15" spans="1:4" ht="15" x14ac:dyDescent="0.25">
      <c r="B15" s="5" t="s">
        <v>27</v>
      </c>
      <c r="C15" s="5" t="s">
        <v>28</v>
      </c>
      <c r="D15" s="5" t="s">
        <v>29</v>
      </c>
    </row>
    <row r="16" spans="1:4" x14ac:dyDescent="0.2">
      <c r="B16" s="12">
        <v>4</v>
      </c>
      <c r="C16" s="12">
        <v>4</v>
      </c>
      <c r="D16" s="13" t="str">
        <f>IF(B16=C16,"pas d'écart","écart !")</f>
        <v>pas d'écart</v>
      </c>
    </row>
    <row r="17" spans="1:4" x14ac:dyDescent="0.2">
      <c r="B17" s="12">
        <v>8</v>
      </c>
      <c r="C17" s="12">
        <v>9</v>
      </c>
      <c r="D17" s="13" t="str">
        <f t="shared" ref="D17:D22" si="0">IF(B17=C17,"pas d'écart","écart !")</f>
        <v>écart !</v>
      </c>
    </row>
    <row r="18" spans="1:4" x14ac:dyDescent="0.2">
      <c r="B18" s="12">
        <v>6</v>
      </c>
      <c r="C18" s="12">
        <v>6</v>
      </c>
      <c r="D18" s="13" t="str">
        <f t="shared" si="0"/>
        <v>pas d'écart</v>
      </c>
    </row>
    <row r="19" spans="1:4" x14ac:dyDescent="0.2">
      <c r="B19" s="12">
        <v>7</v>
      </c>
      <c r="C19" s="12">
        <v>7</v>
      </c>
      <c r="D19" s="13" t="str">
        <f t="shared" si="0"/>
        <v>pas d'écart</v>
      </c>
    </row>
    <row r="20" spans="1:4" x14ac:dyDescent="0.2">
      <c r="B20" s="12">
        <v>9</v>
      </c>
      <c r="C20" s="12">
        <v>10</v>
      </c>
      <c r="D20" s="13" t="str">
        <f t="shared" si="0"/>
        <v>écart !</v>
      </c>
    </row>
    <row r="21" spans="1:4" x14ac:dyDescent="0.2">
      <c r="B21" s="12">
        <v>7</v>
      </c>
      <c r="C21" s="12">
        <v>7</v>
      </c>
      <c r="D21" s="13" t="str">
        <f t="shared" si="0"/>
        <v>pas d'écart</v>
      </c>
    </row>
    <row r="22" spans="1:4" x14ac:dyDescent="0.2">
      <c r="B22" s="12">
        <v>11</v>
      </c>
      <c r="C22" s="12">
        <v>11</v>
      </c>
      <c r="D22" s="13" t="str">
        <f t="shared" si="0"/>
        <v>pas d'écart</v>
      </c>
    </row>
    <row r="24" spans="1:4" ht="15" x14ac:dyDescent="0.2">
      <c r="A24" s="3" t="s">
        <v>11</v>
      </c>
    </row>
    <row r="26" spans="1:4" x14ac:dyDescent="0.2">
      <c r="A26" s="2" t="s">
        <v>30</v>
      </c>
    </row>
    <row r="28" spans="1:4" ht="15" x14ac:dyDescent="0.25">
      <c r="B28" s="5" t="s">
        <v>27</v>
      </c>
      <c r="C28" s="5" t="s">
        <v>28</v>
      </c>
      <c r="D28" s="5" t="s">
        <v>29</v>
      </c>
    </row>
    <row r="29" spans="1:4" x14ac:dyDescent="0.2">
      <c r="B29" s="12">
        <v>4</v>
      </c>
      <c r="C29" s="12">
        <v>4</v>
      </c>
      <c r="D29" s="13"/>
    </row>
    <row r="30" spans="1:4" x14ac:dyDescent="0.2">
      <c r="B30" s="12">
        <v>8</v>
      </c>
      <c r="C30" s="12">
        <v>9</v>
      </c>
      <c r="D30" s="13"/>
    </row>
    <row r="31" spans="1:4" x14ac:dyDescent="0.2">
      <c r="B31" s="12">
        <v>6</v>
      </c>
      <c r="C31" s="12">
        <v>6</v>
      </c>
      <c r="D31" s="13"/>
    </row>
    <row r="32" spans="1:4" x14ac:dyDescent="0.2">
      <c r="B32" s="12">
        <v>7</v>
      </c>
      <c r="C32" s="12">
        <v>7</v>
      </c>
      <c r="D32" s="13"/>
    </row>
    <row r="33" spans="1:7" x14ac:dyDescent="0.2">
      <c r="B33" s="12">
        <v>9</v>
      </c>
      <c r="C33" s="12">
        <v>10</v>
      </c>
      <c r="D33" s="13"/>
    </row>
    <row r="34" spans="1:7" x14ac:dyDescent="0.2">
      <c r="B34" s="12">
        <v>7</v>
      </c>
      <c r="C34" s="12">
        <v>7</v>
      </c>
      <c r="D34" s="13"/>
    </row>
    <row r="35" spans="1:7" x14ac:dyDescent="0.2">
      <c r="B35" s="12">
        <v>11</v>
      </c>
      <c r="C35" s="12">
        <v>11</v>
      </c>
      <c r="D35" s="13"/>
    </row>
    <row r="38" spans="1:7" customFormat="1" ht="9.75" customHeight="1" thickBot="1" x14ac:dyDescent="0.3"/>
    <row r="39" spans="1:7" customFormat="1" ht="21.75" thickTop="1" thickBot="1" x14ac:dyDescent="0.35">
      <c r="A39" s="108" t="s">
        <v>302</v>
      </c>
      <c r="B39" s="109"/>
      <c r="C39" s="109"/>
      <c r="D39" s="109"/>
      <c r="E39" s="109"/>
      <c r="F39" s="109"/>
      <c r="G39" s="110"/>
    </row>
    <row r="40" spans="1:7" customFormat="1" ht="20.25" thickTop="1" thickBot="1" x14ac:dyDescent="0.35">
      <c r="B40" s="86"/>
      <c r="C40" s="86"/>
      <c r="D40" s="86"/>
      <c r="E40" s="86"/>
      <c r="F40" s="86"/>
      <c r="G40" s="86"/>
    </row>
    <row r="41" spans="1:7" customFormat="1" ht="20.25" customHeight="1" thickTop="1" thickBot="1" x14ac:dyDescent="0.3">
      <c r="A41" s="87" t="s">
        <v>288</v>
      </c>
      <c r="B41" s="88" t="s">
        <v>289</v>
      </c>
      <c r="C41" s="89" t="s">
        <v>290</v>
      </c>
      <c r="D41" s="89" t="s">
        <v>291</v>
      </c>
      <c r="E41" s="90" t="s">
        <v>292</v>
      </c>
      <c r="F41" s="91" t="s">
        <v>293</v>
      </c>
      <c r="G41" s="92" t="s">
        <v>294</v>
      </c>
    </row>
    <row r="42" spans="1:7" customFormat="1" ht="20.25" customHeight="1" thickTop="1" x14ac:dyDescent="0.25">
      <c r="A42" s="93" t="s">
        <v>295</v>
      </c>
      <c r="B42" s="94">
        <v>9</v>
      </c>
      <c r="C42" s="94">
        <v>15</v>
      </c>
      <c r="D42" s="94">
        <v>12</v>
      </c>
      <c r="E42" s="95">
        <v>9</v>
      </c>
      <c r="F42" s="96">
        <f>AVERAGE(B42:E42)</f>
        <v>11.25</v>
      </c>
      <c r="G42" s="97" t="str">
        <f>IF(AND(F42&gt;=10,B42&gt;5,C42&gt;5,D42&gt;5,E42&gt;5),"ADMIS","NON ADMIS")</f>
        <v>ADMIS</v>
      </c>
    </row>
    <row r="43" spans="1:7" customFormat="1" ht="20.25" customHeight="1" x14ac:dyDescent="0.25">
      <c r="A43" s="98" t="s">
        <v>296</v>
      </c>
      <c r="B43" s="99">
        <v>4</v>
      </c>
      <c r="C43" s="99">
        <v>13</v>
      </c>
      <c r="D43" s="99">
        <v>11</v>
      </c>
      <c r="E43" s="100">
        <v>16</v>
      </c>
      <c r="F43" s="101">
        <f t="shared" ref="F43:F48" si="1">AVERAGE(B43:E43)</f>
        <v>11</v>
      </c>
      <c r="G43" s="102" t="str">
        <f t="shared" ref="G43:G48" si="2">IF(AND(F43&gt;=10,B43&gt;5,C43&gt;5,D43&gt;5,E43&gt;5),"ADMIS","NON ADMIS")</f>
        <v>NON ADMIS</v>
      </c>
    </row>
    <row r="44" spans="1:7" customFormat="1" ht="20.25" customHeight="1" x14ac:dyDescent="0.25">
      <c r="A44" s="98" t="s">
        <v>297</v>
      </c>
      <c r="B44" s="99">
        <v>11</v>
      </c>
      <c r="C44" s="99">
        <v>11</v>
      </c>
      <c r="D44" s="99">
        <v>10</v>
      </c>
      <c r="E44" s="100">
        <v>8</v>
      </c>
      <c r="F44" s="101">
        <f t="shared" si="1"/>
        <v>10</v>
      </c>
      <c r="G44" s="102" t="str">
        <f t="shared" si="2"/>
        <v>ADMIS</v>
      </c>
    </row>
    <row r="45" spans="1:7" customFormat="1" ht="20.25" customHeight="1" x14ac:dyDescent="0.25">
      <c r="A45" s="98" t="s">
        <v>298</v>
      </c>
      <c r="B45" s="99">
        <v>17</v>
      </c>
      <c r="C45" s="99">
        <v>16</v>
      </c>
      <c r="D45" s="99">
        <v>15</v>
      </c>
      <c r="E45" s="100">
        <v>3</v>
      </c>
      <c r="F45" s="101">
        <f t="shared" si="1"/>
        <v>12.75</v>
      </c>
      <c r="G45" s="102" t="str">
        <f t="shared" si="2"/>
        <v>NON ADMIS</v>
      </c>
    </row>
    <row r="46" spans="1:7" customFormat="1" ht="20.25" customHeight="1" x14ac:dyDescent="0.25">
      <c r="A46" s="98" t="s">
        <v>299</v>
      </c>
      <c r="B46" s="99">
        <v>7</v>
      </c>
      <c r="C46" s="99">
        <v>8</v>
      </c>
      <c r="D46" s="99">
        <v>7</v>
      </c>
      <c r="E46" s="100">
        <v>10</v>
      </c>
      <c r="F46" s="101">
        <f t="shared" si="1"/>
        <v>8</v>
      </c>
      <c r="G46" s="102" t="str">
        <f t="shared" si="2"/>
        <v>NON ADMIS</v>
      </c>
    </row>
    <row r="47" spans="1:7" customFormat="1" ht="20.25" customHeight="1" x14ac:dyDescent="0.25">
      <c r="A47" s="98" t="s">
        <v>300</v>
      </c>
      <c r="B47" s="99">
        <v>6</v>
      </c>
      <c r="C47" s="99">
        <v>5</v>
      </c>
      <c r="D47" s="99">
        <v>18</v>
      </c>
      <c r="E47" s="100">
        <v>15</v>
      </c>
      <c r="F47" s="101">
        <f t="shared" si="1"/>
        <v>11</v>
      </c>
      <c r="G47" s="102" t="str">
        <f t="shared" si="2"/>
        <v>NON ADMIS</v>
      </c>
    </row>
    <row r="48" spans="1:7" customFormat="1" ht="20.25" customHeight="1" thickBot="1" x14ac:dyDescent="0.3">
      <c r="A48" s="103" t="s">
        <v>301</v>
      </c>
      <c r="B48" s="104">
        <v>20</v>
      </c>
      <c r="C48" s="104">
        <v>13</v>
      </c>
      <c r="D48" s="104">
        <v>11</v>
      </c>
      <c r="E48" s="105">
        <v>7</v>
      </c>
      <c r="F48" s="106">
        <f t="shared" si="1"/>
        <v>12.75</v>
      </c>
      <c r="G48" s="107" t="str">
        <f t="shared" si="2"/>
        <v>ADMIS</v>
      </c>
    </row>
    <row r="49" customFormat="1" ht="15.75" thickTop="1" x14ac:dyDescent="0.25"/>
    <row r="50" customFormat="1" ht="15" x14ac:dyDescent="0.25"/>
  </sheetData>
  <mergeCells count="1">
    <mergeCell ref="A39:G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F14B-74FB-4201-B1A2-4D6D03AE26D9}">
  <dimension ref="A1:H37"/>
  <sheetViews>
    <sheetView topLeftCell="A22" workbookViewId="0">
      <selection activeCell="D38" sqref="D38"/>
    </sheetView>
  </sheetViews>
  <sheetFormatPr baseColWidth="10" defaultRowHeight="14.25" x14ac:dyDescent="0.2"/>
  <cols>
    <col min="1" max="1" width="11.42578125" style="2"/>
    <col min="2" max="2" width="22.85546875" style="2" customWidth="1"/>
    <col min="3" max="3" width="22.28515625" style="2" customWidth="1"/>
    <col min="4" max="4" width="11.42578125" style="2"/>
    <col min="5" max="5" width="30" style="2" customWidth="1"/>
    <col min="6" max="6" width="15.140625" style="2" customWidth="1"/>
    <col min="7" max="7" width="16.85546875" style="2" customWidth="1"/>
    <col min="8" max="8" width="14.85546875" style="2" customWidth="1"/>
    <col min="9" max="16384" width="11.42578125" style="2"/>
  </cols>
  <sheetData>
    <row r="1" spans="1:2" ht="23.25" x14ac:dyDescent="0.35">
      <c r="A1" s="1" t="s">
        <v>31</v>
      </c>
    </row>
    <row r="3" spans="1:2" ht="15" x14ac:dyDescent="0.2">
      <c r="A3" s="3" t="s">
        <v>1</v>
      </c>
    </row>
    <row r="5" spans="1:2" x14ac:dyDescent="0.2">
      <c r="A5" s="2" t="s">
        <v>32</v>
      </c>
    </row>
    <row r="7" spans="1:2" x14ac:dyDescent="0.2">
      <c r="A7" s="2" t="s">
        <v>33</v>
      </c>
    </row>
    <row r="8" spans="1:2" ht="15" x14ac:dyDescent="0.25">
      <c r="B8" s="4" t="s">
        <v>34</v>
      </c>
    </row>
    <row r="9" spans="1:2" ht="15" x14ac:dyDescent="0.25">
      <c r="B9" s="4"/>
    </row>
    <row r="10" spans="1:2" ht="15" x14ac:dyDescent="0.25">
      <c r="A10" s="2" t="s">
        <v>35</v>
      </c>
      <c r="B10" s="4"/>
    </row>
    <row r="11" spans="1:2" ht="15" x14ac:dyDescent="0.25">
      <c r="A11" s="2" t="s">
        <v>36</v>
      </c>
      <c r="B11" s="4"/>
    </row>
    <row r="12" spans="1:2" ht="15" x14ac:dyDescent="0.25">
      <c r="B12" s="4"/>
    </row>
    <row r="13" spans="1:2" ht="15" x14ac:dyDescent="0.2">
      <c r="A13" s="3" t="s">
        <v>8</v>
      </c>
    </row>
    <row r="15" spans="1:2" x14ac:dyDescent="0.2">
      <c r="A15" s="2" t="s">
        <v>37</v>
      </c>
    </row>
    <row r="17" spans="1:8" ht="15" x14ac:dyDescent="0.25">
      <c r="B17" s="5" t="s">
        <v>38</v>
      </c>
      <c r="C17" s="5" t="s">
        <v>39</v>
      </c>
    </row>
    <row r="18" spans="1:8" x14ac:dyDescent="0.2">
      <c r="B18" s="7" t="s">
        <v>40</v>
      </c>
      <c r="C18" s="7">
        <v>145</v>
      </c>
    </row>
    <row r="19" spans="1:8" x14ac:dyDescent="0.2">
      <c r="B19" s="7" t="s">
        <v>41</v>
      </c>
      <c r="C19" s="7">
        <v>158</v>
      </c>
    </row>
    <row r="20" spans="1:8" ht="15" x14ac:dyDescent="0.25">
      <c r="B20" s="7" t="s">
        <v>42</v>
      </c>
      <c r="C20" s="7">
        <v>159</v>
      </c>
      <c r="E20" s="11" t="s">
        <v>43</v>
      </c>
      <c r="F20" s="14" t="s">
        <v>40</v>
      </c>
      <c r="G20" s="15" t="s">
        <v>44</v>
      </c>
      <c r="H20" s="13">
        <f>VLOOKUP(F20,B17:C24,2,0)</f>
        <v>145</v>
      </c>
    </row>
    <row r="21" spans="1:8" x14ac:dyDescent="0.2">
      <c r="B21" s="7" t="s">
        <v>45</v>
      </c>
      <c r="C21" s="7">
        <v>139</v>
      </c>
    </row>
    <row r="22" spans="1:8" x14ac:dyDescent="0.2">
      <c r="B22" s="7" t="s">
        <v>46</v>
      </c>
      <c r="C22" s="7">
        <v>144</v>
      </c>
    </row>
    <row r="23" spans="1:8" x14ac:dyDescent="0.2">
      <c r="B23" s="7" t="s">
        <v>47</v>
      </c>
      <c r="C23" s="7">
        <v>141</v>
      </c>
    </row>
    <row r="24" spans="1:8" x14ac:dyDescent="0.2">
      <c r="B24" s="7" t="s">
        <v>48</v>
      </c>
      <c r="C24" s="7">
        <v>151</v>
      </c>
    </row>
    <row r="25" spans="1:8" x14ac:dyDescent="0.2">
      <c r="B25" s="16"/>
      <c r="C25" s="16"/>
    </row>
    <row r="26" spans="1:8" ht="15" x14ac:dyDescent="0.2">
      <c r="A26" s="3" t="s">
        <v>11</v>
      </c>
    </row>
    <row r="28" spans="1:8" x14ac:dyDescent="0.2">
      <c r="A28" s="2" t="s">
        <v>49</v>
      </c>
    </row>
    <row r="30" spans="1:8" ht="15" x14ac:dyDescent="0.25">
      <c r="B30" s="5" t="s">
        <v>38</v>
      </c>
      <c r="C30" s="5" t="s">
        <v>39</v>
      </c>
    </row>
    <row r="31" spans="1:8" x14ac:dyDescent="0.2">
      <c r="B31" s="7" t="s">
        <v>40</v>
      </c>
      <c r="C31" s="7">
        <v>145</v>
      </c>
    </row>
    <row r="32" spans="1:8" x14ac:dyDescent="0.2">
      <c r="B32" s="7" t="s">
        <v>41</v>
      </c>
      <c r="C32" s="7">
        <v>158</v>
      </c>
    </row>
    <row r="33" spans="2:8" ht="15" x14ac:dyDescent="0.25">
      <c r="B33" s="7" t="s">
        <v>42</v>
      </c>
      <c r="C33" s="7">
        <v>159</v>
      </c>
      <c r="E33" s="11" t="s">
        <v>43</v>
      </c>
      <c r="F33" s="14" t="s">
        <v>40</v>
      </c>
      <c r="G33" s="15" t="s">
        <v>44</v>
      </c>
      <c r="H33" s="13"/>
    </row>
    <row r="34" spans="2:8" x14ac:dyDescent="0.2">
      <c r="B34" s="7" t="s">
        <v>45</v>
      </c>
      <c r="C34" s="7">
        <v>139</v>
      </c>
    </row>
    <row r="35" spans="2:8" x14ac:dyDescent="0.2">
      <c r="B35" s="7" t="s">
        <v>46</v>
      </c>
      <c r="C35" s="7">
        <v>144</v>
      </c>
    </row>
    <row r="36" spans="2:8" x14ac:dyDescent="0.2">
      <c r="B36" s="7" t="s">
        <v>47</v>
      </c>
      <c r="C36" s="7">
        <v>141</v>
      </c>
    </row>
    <row r="37" spans="2:8" x14ac:dyDescent="0.2">
      <c r="B37" s="7" t="s">
        <v>48</v>
      </c>
      <c r="C37" s="7">
        <v>151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C432-1E6C-4147-A968-EB4ACC7C2C74}">
  <dimension ref="A1:I31"/>
  <sheetViews>
    <sheetView topLeftCell="A10" workbookViewId="0">
      <selection activeCell="E20" sqref="E20"/>
    </sheetView>
  </sheetViews>
  <sheetFormatPr baseColWidth="10" defaultRowHeight="14.25" x14ac:dyDescent="0.2"/>
  <cols>
    <col min="1" max="1" width="11.42578125" style="2"/>
    <col min="2" max="9" width="18.28515625" style="2" customWidth="1"/>
    <col min="10" max="16384" width="11.42578125" style="2"/>
  </cols>
  <sheetData>
    <row r="1" spans="1:9" ht="23.25" x14ac:dyDescent="0.35">
      <c r="A1" s="1" t="s">
        <v>50</v>
      </c>
    </row>
    <row r="3" spans="1:9" ht="15" x14ac:dyDescent="0.2">
      <c r="A3" s="3" t="s">
        <v>1</v>
      </c>
    </row>
    <row r="5" spans="1:9" x14ac:dyDescent="0.2">
      <c r="A5" s="2" t="s">
        <v>51</v>
      </c>
    </row>
    <row r="7" spans="1:9" x14ac:dyDescent="0.2">
      <c r="A7" s="2" t="s">
        <v>52</v>
      </c>
    </row>
    <row r="8" spans="1:9" ht="15" x14ac:dyDescent="0.25">
      <c r="B8" s="4" t="s">
        <v>53</v>
      </c>
    </row>
    <row r="9" spans="1:9" ht="15" x14ac:dyDescent="0.25">
      <c r="B9" s="4"/>
    </row>
    <row r="10" spans="1:9" ht="15" x14ac:dyDescent="0.25">
      <c r="A10" s="2" t="s">
        <v>54</v>
      </c>
      <c r="B10" s="4"/>
    </row>
    <row r="11" spans="1:9" ht="15" x14ac:dyDescent="0.25">
      <c r="B11" s="4"/>
    </row>
    <row r="12" spans="1:9" ht="15" x14ac:dyDescent="0.2">
      <c r="A12" s="3" t="s">
        <v>8</v>
      </c>
    </row>
    <row r="14" spans="1:9" ht="15" x14ac:dyDescent="0.25">
      <c r="A14" s="2" t="s">
        <v>55</v>
      </c>
    </row>
    <row r="16" spans="1:9" ht="15" x14ac:dyDescent="0.25">
      <c r="B16" s="17" t="s">
        <v>38</v>
      </c>
      <c r="C16" s="12" t="s">
        <v>40</v>
      </c>
      <c r="D16" s="12" t="s">
        <v>41</v>
      </c>
      <c r="E16" s="12" t="s">
        <v>42</v>
      </c>
      <c r="F16" s="12" t="s">
        <v>45</v>
      </c>
      <c r="G16" s="12" t="s">
        <v>46</v>
      </c>
      <c r="H16" s="12" t="s">
        <v>47</v>
      </c>
      <c r="I16" s="12" t="s">
        <v>48</v>
      </c>
    </row>
    <row r="17" spans="1:9" ht="15" x14ac:dyDescent="0.25">
      <c r="B17" s="17" t="s">
        <v>56</v>
      </c>
      <c r="C17" s="12">
        <v>12</v>
      </c>
      <c r="D17" s="12">
        <v>12</v>
      </c>
      <c r="E17" s="12">
        <v>12</v>
      </c>
      <c r="F17" s="12">
        <v>13</v>
      </c>
      <c r="G17" s="12">
        <v>13</v>
      </c>
      <c r="H17" s="12">
        <v>12</v>
      </c>
      <c r="I17" s="12">
        <v>12</v>
      </c>
    </row>
    <row r="18" spans="1:9" ht="15" x14ac:dyDescent="0.25">
      <c r="B18" s="17" t="s">
        <v>39</v>
      </c>
      <c r="C18" s="12">
        <v>145</v>
      </c>
      <c r="D18" s="12">
        <v>158</v>
      </c>
      <c r="E18" s="12">
        <v>159</v>
      </c>
      <c r="F18" s="12">
        <v>139</v>
      </c>
      <c r="G18" s="12">
        <v>144</v>
      </c>
      <c r="H18" s="12">
        <v>141</v>
      </c>
      <c r="I18" s="12">
        <v>151</v>
      </c>
    </row>
    <row r="19" spans="1:9" x14ac:dyDescent="0.2">
      <c r="B19" s="16"/>
      <c r="C19" s="16"/>
    </row>
    <row r="20" spans="1:9" ht="15" x14ac:dyDescent="0.25">
      <c r="B20" s="16"/>
      <c r="C20" s="15" t="s">
        <v>43</v>
      </c>
      <c r="D20" s="12" t="s">
        <v>45</v>
      </c>
      <c r="E20" s="15" t="s">
        <v>44</v>
      </c>
      <c r="F20" s="13">
        <f>HLOOKUP(D20,B16:I18,3,0)</f>
        <v>139</v>
      </c>
    </row>
    <row r="21" spans="1:9" x14ac:dyDescent="0.2">
      <c r="B21" s="16"/>
      <c r="C21" s="16"/>
    </row>
    <row r="22" spans="1:9" ht="15" x14ac:dyDescent="0.2">
      <c r="A22" s="3" t="s">
        <v>11</v>
      </c>
    </row>
    <row r="24" spans="1:9" x14ac:dyDescent="0.2">
      <c r="A24" s="2" t="s">
        <v>57</v>
      </c>
    </row>
    <row r="26" spans="1:9" ht="15" x14ac:dyDescent="0.25">
      <c r="B26" s="17" t="s">
        <v>38</v>
      </c>
      <c r="C26" s="12" t="s">
        <v>40</v>
      </c>
      <c r="D26" s="12" t="s">
        <v>41</v>
      </c>
      <c r="E26" s="12" t="s">
        <v>42</v>
      </c>
      <c r="F26" s="12" t="s">
        <v>45</v>
      </c>
      <c r="G26" s="12" t="s">
        <v>46</v>
      </c>
      <c r="H26" s="12" t="s">
        <v>47</v>
      </c>
      <c r="I26" s="12" t="s">
        <v>48</v>
      </c>
    </row>
    <row r="27" spans="1:9" ht="15" x14ac:dyDescent="0.25">
      <c r="B27" s="17" t="s">
        <v>56</v>
      </c>
      <c r="C27" s="12">
        <v>12</v>
      </c>
      <c r="D27" s="12">
        <v>12</v>
      </c>
      <c r="E27" s="12">
        <v>12</v>
      </c>
      <c r="F27" s="12">
        <v>13</v>
      </c>
      <c r="G27" s="12">
        <v>13</v>
      </c>
      <c r="H27" s="12">
        <v>12</v>
      </c>
      <c r="I27" s="12">
        <v>12</v>
      </c>
    </row>
    <row r="28" spans="1:9" ht="15" x14ac:dyDescent="0.25">
      <c r="B28" s="17" t="s">
        <v>39</v>
      </c>
      <c r="C28" s="12">
        <v>145</v>
      </c>
      <c r="D28" s="12">
        <v>158</v>
      </c>
      <c r="E28" s="12">
        <v>159</v>
      </c>
      <c r="F28" s="12">
        <v>139</v>
      </c>
      <c r="G28" s="12">
        <v>144</v>
      </c>
      <c r="H28" s="12">
        <v>141</v>
      </c>
      <c r="I28" s="12">
        <v>151</v>
      </c>
    </row>
    <row r="29" spans="1:9" x14ac:dyDescent="0.2">
      <c r="B29" s="16"/>
      <c r="C29" s="16"/>
    </row>
    <row r="30" spans="1:9" ht="15" x14ac:dyDescent="0.25">
      <c r="B30" s="16"/>
      <c r="C30" s="15" t="s">
        <v>43</v>
      </c>
      <c r="D30" s="12" t="s">
        <v>45</v>
      </c>
      <c r="E30" s="15" t="s">
        <v>44</v>
      </c>
      <c r="F30" s="13"/>
    </row>
    <row r="31" spans="1:9" ht="15" x14ac:dyDescent="0.25">
      <c r="E31" s="15" t="s">
        <v>58</v>
      </c>
      <c r="F31"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5F40-7F06-44BA-B4E1-24142D071509}">
  <dimension ref="A1:J37"/>
  <sheetViews>
    <sheetView topLeftCell="A16" workbookViewId="0">
      <selection activeCell="G60" sqref="G60"/>
    </sheetView>
  </sheetViews>
  <sheetFormatPr baseColWidth="10" defaultRowHeight="14.25" x14ac:dyDescent="0.2"/>
  <cols>
    <col min="1" max="1" width="11.42578125" style="2"/>
    <col min="2" max="4" width="16.5703125" style="2" customWidth="1"/>
    <col min="5" max="5" width="7.42578125" style="2" customWidth="1"/>
    <col min="6" max="7" width="14.42578125" style="2" customWidth="1"/>
    <col min="8" max="8" width="4.28515625" style="2" customWidth="1"/>
    <col min="9" max="9" width="25.85546875" style="2" customWidth="1"/>
    <col min="10" max="10" width="14.42578125" style="2" customWidth="1"/>
    <col min="11" max="16384" width="11.42578125" style="2"/>
  </cols>
  <sheetData>
    <row r="1" spans="1:3" ht="23.25" x14ac:dyDescent="0.35">
      <c r="A1" s="1" t="s">
        <v>59</v>
      </c>
    </row>
    <row r="3" spans="1:3" ht="15" x14ac:dyDescent="0.2">
      <c r="A3" s="3" t="s">
        <v>1</v>
      </c>
    </row>
    <row r="5" spans="1:3" ht="15" x14ac:dyDescent="0.25">
      <c r="A5" s="2" t="s">
        <v>60</v>
      </c>
    </row>
    <row r="6" spans="1:3" x14ac:dyDescent="0.2">
      <c r="A6" s="2" t="s">
        <v>61</v>
      </c>
    </row>
    <row r="7" spans="1:3" ht="15" x14ac:dyDescent="0.25">
      <c r="B7" s="4" t="s">
        <v>62</v>
      </c>
      <c r="C7" s="4"/>
    </row>
    <row r="8" spans="1:3" ht="15" x14ac:dyDescent="0.25">
      <c r="B8" s="4"/>
      <c r="C8" s="4"/>
    </row>
    <row r="9" spans="1:3" ht="15" x14ac:dyDescent="0.25">
      <c r="A9" s="2" t="s">
        <v>63</v>
      </c>
      <c r="B9" s="4"/>
      <c r="C9" s="4"/>
    </row>
    <row r="10" spans="1:3" x14ac:dyDescent="0.2">
      <c r="A10" s="2" t="s">
        <v>64</v>
      </c>
    </row>
    <row r="11" spans="1:3" ht="15" x14ac:dyDescent="0.25">
      <c r="B11" s="4" t="s">
        <v>65</v>
      </c>
      <c r="C11" s="4"/>
    </row>
    <row r="12" spans="1:3" ht="15" x14ac:dyDescent="0.25">
      <c r="B12" s="4"/>
      <c r="C12" s="4"/>
    </row>
    <row r="13" spans="1:3" ht="15.75" x14ac:dyDescent="0.25">
      <c r="A13" s="3" t="s">
        <v>8</v>
      </c>
      <c r="B13" s="4"/>
      <c r="C13" s="4"/>
    </row>
    <row r="14" spans="1:3" ht="15" x14ac:dyDescent="0.25">
      <c r="B14" s="4"/>
      <c r="C14" s="4"/>
    </row>
    <row r="15" spans="1:3" ht="15" x14ac:dyDescent="0.25">
      <c r="A15" s="2" t="s">
        <v>66</v>
      </c>
      <c r="B15" s="4"/>
      <c r="C15" s="4"/>
    </row>
    <row r="16" spans="1:3" ht="15" x14ac:dyDescent="0.25">
      <c r="B16" s="4"/>
      <c r="C16" s="4"/>
    </row>
    <row r="17" spans="1:10" ht="15" x14ac:dyDescent="0.25">
      <c r="B17" s="5" t="s">
        <v>67</v>
      </c>
      <c r="C17" s="5" t="s">
        <v>68</v>
      </c>
      <c r="D17" s="5" t="s">
        <v>69</v>
      </c>
    </row>
    <row r="18" spans="1:10" x14ac:dyDescent="0.2">
      <c r="B18" s="7" t="s">
        <v>70</v>
      </c>
      <c r="C18" s="7" t="s">
        <v>71</v>
      </c>
      <c r="D18" s="7">
        <v>15</v>
      </c>
    </row>
    <row r="19" spans="1:10" x14ac:dyDescent="0.2">
      <c r="B19" s="7" t="s">
        <v>72</v>
      </c>
      <c r="C19" s="7" t="s">
        <v>73</v>
      </c>
      <c r="D19" s="7">
        <v>22</v>
      </c>
      <c r="F19" s="18" t="s">
        <v>74</v>
      </c>
      <c r="I19" s="18" t="s">
        <v>75</v>
      </c>
    </row>
    <row r="20" spans="1:10" x14ac:dyDescent="0.2">
      <c r="B20" s="7" t="s">
        <v>70</v>
      </c>
      <c r="C20" s="7" t="s">
        <v>71</v>
      </c>
      <c r="D20" s="7">
        <v>45</v>
      </c>
      <c r="F20" s="18"/>
      <c r="I20" s="18"/>
    </row>
    <row r="21" spans="1:10" ht="15" x14ac:dyDescent="0.25">
      <c r="B21" s="7" t="s">
        <v>72</v>
      </c>
      <c r="C21" s="7" t="s">
        <v>76</v>
      </c>
      <c r="D21" s="7">
        <v>78</v>
      </c>
      <c r="F21" s="5" t="s">
        <v>77</v>
      </c>
      <c r="G21" s="19">
        <f>SUMIF(B18:B22,"Débit",D18:D22)</f>
        <v>145</v>
      </c>
      <c r="I21" s="5" t="s">
        <v>78</v>
      </c>
      <c r="J21" s="19">
        <f>SUMIFS(D18:D22,B18:B22,"Débit",C18:C22,"Marketing")</f>
        <v>67</v>
      </c>
    </row>
    <row r="22" spans="1:10" ht="15" x14ac:dyDescent="0.25">
      <c r="B22" s="7" t="s">
        <v>72</v>
      </c>
      <c r="C22" s="7" t="s">
        <v>73</v>
      </c>
      <c r="D22" s="7">
        <v>45</v>
      </c>
      <c r="F22" s="5" t="s">
        <v>79</v>
      </c>
      <c r="G22" s="19">
        <f>SUMIF(B18:B22,"Crédit",D18:D22)</f>
        <v>60</v>
      </c>
      <c r="I22" s="5" t="s">
        <v>80</v>
      </c>
      <c r="J22" s="19">
        <f>SUMIFS(D18:D22,B18:B22,"Débit",C18:C22,"Production")</f>
        <v>78</v>
      </c>
    </row>
    <row r="24" spans="1:10" ht="15" x14ac:dyDescent="0.2">
      <c r="A24" s="3" t="s">
        <v>11</v>
      </c>
    </row>
    <row r="26" spans="1:10" x14ac:dyDescent="0.2">
      <c r="A26" s="2" t="s">
        <v>81</v>
      </c>
    </row>
    <row r="28" spans="1:10" ht="15" x14ac:dyDescent="0.25">
      <c r="B28" s="5" t="s">
        <v>67</v>
      </c>
      <c r="C28" s="5" t="s">
        <v>68</v>
      </c>
      <c r="D28" s="5" t="s">
        <v>69</v>
      </c>
    </row>
    <row r="29" spans="1:10" x14ac:dyDescent="0.2">
      <c r="B29" s="7" t="s">
        <v>70</v>
      </c>
      <c r="C29" s="7" t="s">
        <v>71</v>
      </c>
      <c r="D29" s="7">
        <v>15</v>
      </c>
    </row>
    <row r="30" spans="1:10" x14ac:dyDescent="0.2">
      <c r="B30" s="7" t="s">
        <v>72</v>
      </c>
      <c r="C30" s="7" t="s">
        <v>73</v>
      </c>
      <c r="D30" s="7">
        <v>22</v>
      </c>
      <c r="F30" s="18" t="s">
        <v>74</v>
      </c>
      <c r="I30" s="18" t="s">
        <v>75</v>
      </c>
    </row>
    <row r="31" spans="1:10" x14ac:dyDescent="0.2">
      <c r="B31" s="7" t="s">
        <v>70</v>
      </c>
      <c r="C31" s="7" t="s">
        <v>71</v>
      </c>
      <c r="D31" s="7">
        <v>45</v>
      </c>
      <c r="F31" s="18"/>
      <c r="I31" s="18"/>
    </row>
    <row r="32" spans="1:10" ht="15" x14ac:dyDescent="0.25">
      <c r="B32" s="7" t="s">
        <v>72</v>
      </c>
      <c r="C32" s="7" t="s">
        <v>76</v>
      </c>
      <c r="D32" s="7">
        <v>78</v>
      </c>
      <c r="F32" s="5" t="s">
        <v>77</v>
      </c>
      <c r="G32" s="19"/>
      <c r="I32" s="5" t="s">
        <v>78</v>
      </c>
      <c r="J32" s="19"/>
    </row>
    <row r="33" spans="1:10" ht="15" x14ac:dyDescent="0.25">
      <c r="B33" s="7" t="s">
        <v>72</v>
      </c>
      <c r="C33" s="7" t="s">
        <v>73</v>
      </c>
      <c r="D33" s="7">
        <v>45</v>
      </c>
      <c r="F33" s="5" t="s">
        <v>79</v>
      </c>
      <c r="G33" s="19"/>
      <c r="I33" s="5" t="s">
        <v>80</v>
      </c>
      <c r="J33" s="19"/>
    </row>
    <row r="36" spans="1:10" ht="15" x14ac:dyDescent="0.25">
      <c r="A36" s="20"/>
    </row>
    <row r="37" spans="1:10" ht="15.75" x14ac:dyDescent="0.25">
      <c r="B37" s="111"/>
      <c r="C37" s="111"/>
      <c r="D37" s="111"/>
      <c r="E37" s="111"/>
      <c r="F37" s="111"/>
      <c r="G37" s="111"/>
    </row>
  </sheetData>
  <mergeCells count="1">
    <mergeCell ref="B37:G3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3DEC-491A-4AC4-9FD4-23ED26D5E8D6}">
  <dimension ref="A1:G34"/>
  <sheetViews>
    <sheetView topLeftCell="A22" workbookViewId="0">
      <selection activeCell="F39" sqref="F39"/>
    </sheetView>
  </sheetViews>
  <sheetFormatPr baseColWidth="10" defaultRowHeight="14.25" x14ac:dyDescent="0.2"/>
  <cols>
    <col min="1" max="1" width="11.42578125" style="2"/>
    <col min="2" max="4" width="16.5703125" style="2" customWidth="1"/>
    <col min="5" max="5" width="7.42578125" style="2" customWidth="1"/>
    <col min="6" max="6" width="44.42578125" style="2" customWidth="1"/>
    <col min="7" max="7" width="14.42578125" style="2" customWidth="1"/>
    <col min="8" max="16384" width="11.42578125" style="2"/>
  </cols>
  <sheetData>
    <row r="1" spans="1:7" ht="23.25" x14ac:dyDescent="0.35">
      <c r="A1" s="1" t="s">
        <v>90</v>
      </c>
    </row>
    <row r="3" spans="1:7" ht="15" x14ac:dyDescent="0.2">
      <c r="A3" s="3" t="s">
        <v>1</v>
      </c>
    </row>
    <row r="5" spans="1:7" ht="15" x14ac:dyDescent="0.25">
      <c r="A5" s="2" t="s">
        <v>82</v>
      </c>
    </row>
    <row r="7" spans="1:7" x14ac:dyDescent="0.2">
      <c r="A7" s="2" t="s">
        <v>83</v>
      </c>
    </row>
    <row r="8" spans="1:7" ht="15" x14ac:dyDescent="0.25">
      <c r="B8" s="4" t="s">
        <v>84</v>
      </c>
      <c r="C8" s="4"/>
    </row>
    <row r="9" spans="1:7" ht="15" x14ac:dyDescent="0.25">
      <c r="B9" s="4"/>
      <c r="C9" s="4"/>
    </row>
    <row r="10" spans="1:7" ht="15.75" x14ac:dyDescent="0.25">
      <c r="A10" s="3" t="s">
        <v>8</v>
      </c>
      <c r="B10" s="4"/>
      <c r="C10" s="4"/>
    </row>
    <row r="11" spans="1:7" ht="15" x14ac:dyDescent="0.25">
      <c r="B11" s="4"/>
      <c r="C11" s="4"/>
    </row>
    <row r="12" spans="1:7" ht="15" x14ac:dyDescent="0.25">
      <c r="A12" s="2" t="s">
        <v>66</v>
      </c>
      <c r="B12" s="4"/>
      <c r="C12" s="4"/>
    </row>
    <row r="13" spans="1:7" ht="15" x14ac:dyDescent="0.25">
      <c r="B13" s="4"/>
      <c r="C13" s="4"/>
    </row>
    <row r="14" spans="1:7" ht="15" x14ac:dyDescent="0.25">
      <c r="B14" s="5" t="s">
        <v>67</v>
      </c>
      <c r="C14" s="5" t="s">
        <v>68</v>
      </c>
      <c r="D14" s="5" t="s">
        <v>69</v>
      </c>
      <c r="F14" s="18" t="s">
        <v>85</v>
      </c>
    </row>
    <row r="15" spans="1:7" x14ac:dyDescent="0.2">
      <c r="B15" s="7" t="s">
        <v>70</v>
      </c>
      <c r="C15" s="7" t="s">
        <v>71</v>
      </c>
      <c r="D15" s="7">
        <v>15</v>
      </c>
      <c r="F15" s="18"/>
    </row>
    <row r="16" spans="1:7" ht="15" x14ac:dyDescent="0.25">
      <c r="B16" s="7" t="s">
        <v>72</v>
      </c>
      <c r="C16" s="7" t="s">
        <v>73</v>
      </c>
      <c r="D16" s="7">
        <v>22</v>
      </c>
      <c r="F16" s="5" t="s">
        <v>86</v>
      </c>
      <c r="G16" s="19">
        <f>COUNTIF(B15:B19,"Débit")</f>
        <v>3</v>
      </c>
    </row>
    <row r="17" spans="1:7" ht="15" x14ac:dyDescent="0.25">
      <c r="B17" s="7" t="s">
        <v>70</v>
      </c>
      <c r="C17" s="7" t="s">
        <v>71</v>
      </c>
      <c r="D17" s="7">
        <v>45</v>
      </c>
      <c r="F17" s="5" t="s">
        <v>87</v>
      </c>
      <c r="G17" s="19">
        <f>COUNTIF(B15:B19,"Crédit")</f>
        <v>2</v>
      </c>
    </row>
    <row r="18" spans="1:7" ht="15" x14ac:dyDescent="0.25">
      <c r="B18" s="7" t="s">
        <v>72</v>
      </c>
      <c r="C18" s="7" t="s">
        <v>76</v>
      </c>
      <c r="D18" s="7">
        <v>78</v>
      </c>
      <c r="F18" s="5" t="s">
        <v>88</v>
      </c>
      <c r="G18" s="19">
        <f>COUNTIF(D15:D19,"&gt;"&amp;30)</f>
        <v>3</v>
      </c>
    </row>
    <row r="19" spans="1:7" ht="15" x14ac:dyDescent="0.25">
      <c r="B19" s="7" t="s">
        <v>72</v>
      </c>
      <c r="C19" s="7" t="s">
        <v>73</v>
      </c>
      <c r="D19" s="7">
        <v>45</v>
      </c>
      <c r="F19" s="5" t="s">
        <v>89</v>
      </c>
      <c r="G19" s="19">
        <f>COUNTIF(C15:C19,"Marketing")</f>
        <v>2</v>
      </c>
    </row>
    <row r="21" spans="1:7" ht="15" x14ac:dyDescent="0.2">
      <c r="A21" s="3" t="s">
        <v>11</v>
      </c>
    </row>
    <row r="23" spans="1:7" x14ac:dyDescent="0.2">
      <c r="A23" s="2" t="s">
        <v>81</v>
      </c>
    </row>
    <row r="25" spans="1:7" ht="15" x14ac:dyDescent="0.25">
      <c r="B25" s="5" t="s">
        <v>67</v>
      </c>
      <c r="C25" s="5" t="s">
        <v>68</v>
      </c>
      <c r="D25" s="5" t="s">
        <v>69</v>
      </c>
      <c r="F25" s="18" t="s">
        <v>85</v>
      </c>
    </row>
    <row r="26" spans="1:7" x14ac:dyDescent="0.2">
      <c r="B26" s="7" t="s">
        <v>70</v>
      </c>
      <c r="C26" s="7" t="s">
        <v>71</v>
      </c>
      <c r="D26" s="7">
        <v>15</v>
      </c>
      <c r="F26" s="18"/>
    </row>
    <row r="27" spans="1:7" ht="15" x14ac:dyDescent="0.25">
      <c r="B27" s="7" t="s">
        <v>72</v>
      </c>
      <c r="C27" s="7" t="s">
        <v>73</v>
      </c>
      <c r="D27" s="7">
        <v>22</v>
      </c>
      <c r="F27" s="5" t="s">
        <v>86</v>
      </c>
      <c r="G27" s="19"/>
    </row>
    <row r="28" spans="1:7" ht="15" x14ac:dyDescent="0.25">
      <c r="B28" s="7" t="s">
        <v>70</v>
      </c>
      <c r="C28" s="7" t="s">
        <v>71</v>
      </c>
      <c r="D28" s="7">
        <v>45</v>
      </c>
      <c r="F28" s="5" t="s">
        <v>87</v>
      </c>
      <c r="G28" s="19"/>
    </row>
    <row r="29" spans="1:7" ht="15" x14ac:dyDescent="0.25">
      <c r="B29" s="7" t="s">
        <v>72</v>
      </c>
      <c r="C29" s="7" t="s">
        <v>76</v>
      </c>
      <c r="D29" s="7">
        <v>78</v>
      </c>
      <c r="F29" s="5" t="s">
        <v>88</v>
      </c>
      <c r="G29" s="19"/>
    </row>
    <row r="30" spans="1:7" ht="15" x14ac:dyDescent="0.25">
      <c r="B30" s="7" t="s">
        <v>72</v>
      </c>
      <c r="C30" s="7" t="s">
        <v>73</v>
      </c>
      <c r="D30" s="7">
        <v>45</v>
      </c>
      <c r="F30" s="5" t="s">
        <v>89</v>
      </c>
      <c r="G30" s="19"/>
    </row>
    <row r="33" spans="1:6" ht="15" x14ac:dyDescent="0.25">
      <c r="A33" s="20"/>
    </row>
    <row r="34" spans="1:6" ht="15.75" x14ac:dyDescent="0.25">
      <c r="B34" s="111"/>
      <c r="C34" s="111"/>
      <c r="D34" s="111"/>
      <c r="E34" s="111"/>
      <c r="F34" s="111"/>
    </row>
  </sheetData>
  <mergeCells count="1">
    <mergeCell ref="B34:F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3B3C-84DF-4344-B48B-16BD830422C5}">
  <dimension ref="A1:K50"/>
  <sheetViews>
    <sheetView topLeftCell="A46" workbookViewId="0">
      <selection activeCell="G48" sqref="G48"/>
    </sheetView>
  </sheetViews>
  <sheetFormatPr baseColWidth="10" defaultRowHeight="14.25" x14ac:dyDescent="0.2"/>
  <cols>
    <col min="1" max="1" width="35.42578125" style="2" customWidth="1"/>
    <col min="2" max="2" width="18.42578125" style="2" customWidth="1"/>
    <col min="3" max="9" width="23" style="2" customWidth="1"/>
    <col min="10" max="16384" width="11.42578125" style="2"/>
  </cols>
  <sheetData>
    <row r="1" spans="1:11" ht="23.25" x14ac:dyDescent="0.35">
      <c r="A1" s="1" t="s">
        <v>91</v>
      </c>
      <c r="D1" s="20"/>
    </row>
    <row r="2" spans="1:11" ht="15.75" x14ac:dyDescent="0.25">
      <c r="E2" s="111"/>
      <c r="F2" s="111"/>
      <c r="G2" s="111"/>
      <c r="H2" s="111"/>
      <c r="I2" s="111"/>
      <c r="J2" s="111"/>
      <c r="K2" s="111"/>
    </row>
    <row r="3" spans="1:11" ht="15" x14ac:dyDescent="0.2">
      <c r="A3" s="3" t="s">
        <v>1</v>
      </c>
    </row>
    <row r="5" spans="1:11" ht="15" x14ac:dyDescent="0.25">
      <c r="A5" s="2" t="s">
        <v>92</v>
      </c>
    </row>
    <row r="6" spans="1:11" x14ac:dyDescent="0.2">
      <c r="A6" s="2" t="s">
        <v>93</v>
      </c>
    </row>
    <row r="7" spans="1:11" x14ac:dyDescent="0.2">
      <c r="A7" s="2" t="s">
        <v>94</v>
      </c>
    </row>
    <row r="9" spans="1:11" ht="15" x14ac:dyDescent="0.25">
      <c r="A9" s="11" t="s">
        <v>95</v>
      </c>
    </row>
    <row r="10" spans="1:11" x14ac:dyDescent="0.2">
      <c r="A10" s="21" t="s">
        <v>96</v>
      </c>
    </row>
    <row r="11" spans="1:11" x14ac:dyDescent="0.2">
      <c r="A11" s="21" t="s">
        <v>97</v>
      </c>
    </row>
    <row r="12" spans="1:11" x14ac:dyDescent="0.2">
      <c r="A12" s="21" t="s">
        <v>98</v>
      </c>
    </row>
    <row r="13" spans="1:11" x14ac:dyDescent="0.2">
      <c r="A13" s="21"/>
    </row>
    <row r="14" spans="1:11" ht="15" x14ac:dyDescent="0.25">
      <c r="A14" s="22" t="s">
        <v>99</v>
      </c>
    </row>
    <row r="16" spans="1:11" ht="15.75" x14ac:dyDescent="0.25">
      <c r="A16" s="3" t="s">
        <v>8</v>
      </c>
      <c r="B16" s="4"/>
    </row>
    <row r="17" spans="1:4" ht="15" x14ac:dyDescent="0.25">
      <c r="B17" s="4"/>
    </row>
    <row r="18" spans="1:4" ht="15" x14ac:dyDescent="0.25">
      <c r="A18" s="2" t="s">
        <v>100</v>
      </c>
      <c r="B18" s="4"/>
    </row>
    <row r="19" spans="1:4" ht="15" x14ac:dyDescent="0.25">
      <c r="B19" s="4"/>
    </row>
    <row r="20" spans="1:4" ht="15" x14ac:dyDescent="0.25">
      <c r="A20" s="23" t="s">
        <v>101</v>
      </c>
      <c r="B20" s="24">
        <v>0.05</v>
      </c>
    </row>
    <row r="21" spans="1:4" ht="15" x14ac:dyDescent="0.25">
      <c r="B21" s="4"/>
    </row>
    <row r="22" spans="1:4" ht="15" x14ac:dyDescent="0.25">
      <c r="B22" s="25"/>
      <c r="C22" s="5" t="s">
        <v>102</v>
      </c>
      <c r="D22" s="5" t="s">
        <v>103</v>
      </c>
    </row>
    <row r="23" spans="1:4" ht="15" x14ac:dyDescent="0.25">
      <c r="B23" s="26" t="s">
        <v>104</v>
      </c>
      <c r="C23" s="27">
        <v>9.9</v>
      </c>
      <c r="D23" s="28">
        <f>C23*$B$20</f>
        <v>0.49500000000000005</v>
      </c>
    </row>
    <row r="24" spans="1:4" ht="15" x14ac:dyDescent="0.25">
      <c r="B24" s="26" t="s">
        <v>105</v>
      </c>
      <c r="C24" s="27">
        <v>35.200000000000003</v>
      </c>
      <c r="D24" s="28">
        <f t="shared" ref="D24:D25" si="0">C24*$B$20</f>
        <v>1.7600000000000002</v>
      </c>
    </row>
    <row r="25" spans="1:4" ht="15" x14ac:dyDescent="0.25">
      <c r="B25" s="26" t="s">
        <v>106</v>
      </c>
      <c r="C25" s="27">
        <v>7.9</v>
      </c>
      <c r="D25" s="28">
        <f t="shared" si="0"/>
        <v>0.39500000000000002</v>
      </c>
    </row>
    <row r="27" spans="1:4" ht="15" x14ac:dyDescent="0.2">
      <c r="A27" s="3" t="s">
        <v>11</v>
      </c>
    </row>
    <row r="29" spans="1:4" x14ac:dyDescent="0.2">
      <c r="A29" s="2" t="s">
        <v>81</v>
      </c>
    </row>
    <row r="31" spans="1:4" ht="15" x14ac:dyDescent="0.25">
      <c r="A31" s="23" t="s">
        <v>101</v>
      </c>
      <c r="B31" s="24">
        <v>0.05</v>
      </c>
    </row>
    <row r="32" spans="1:4" ht="15" x14ac:dyDescent="0.25">
      <c r="B32" s="4"/>
    </row>
    <row r="33" spans="1:9" ht="15" x14ac:dyDescent="0.25">
      <c r="B33" s="25"/>
      <c r="C33" s="5" t="s">
        <v>102</v>
      </c>
      <c r="D33" s="5" t="s">
        <v>103</v>
      </c>
    </row>
    <row r="34" spans="1:9" ht="15" x14ac:dyDescent="0.25">
      <c r="B34" s="26" t="s">
        <v>104</v>
      </c>
      <c r="C34" s="27">
        <v>9.9</v>
      </c>
      <c r="D34" s="28"/>
    </row>
    <row r="35" spans="1:9" ht="15" x14ac:dyDescent="0.25">
      <c r="B35" s="26" t="s">
        <v>105</v>
      </c>
      <c r="C35" s="27">
        <v>35.200000000000003</v>
      </c>
      <c r="D35" s="28"/>
    </row>
    <row r="36" spans="1:9" ht="15" x14ac:dyDescent="0.25">
      <c r="B36" s="26" t="s">
        <v>106</v>
      </c>
      <c r="C36" s="27">
        <v>7.9</v>
      </c>
      <c r="D36" s="28"/>
    </row>
    <row r="38" spans="1:9" ht="15.75" x14ac:dyDescent="0.25">
      <c r="A38" s="3" t="s">
        <v>107</v>
      </c>
      <c r="B38" s="4"/>
    </row>
    <row r="39" spans="1:9" ht="15" x14ac:dyDescent="0.25">
      <c r="B39" s="4"/>
    </row>
    <row r="40" spans="1:9" s="29" customFormat="1" ht="30" x14ac:dyDescent="0.25">
      <c r="B40" s="30"/>
      <c r="C40" s="31" t="s">
        <v>108</v>
      </c>
      <c r="D40" s="31" t="s">
        <v>109</v>
      </c>
      <c r="E40" s="31" t="s">
        <v>110</v>
      </c>
      <c r="F40" s="32" t="s">
        <v>111</v>
      </c>
      <c r="G40" s="33" t="s">
        <v>112</v>
      </c>
      <c r="H40" s="33" t="s">
        <v>113</v>
      </c>
      <c r="I40" s="33" t="s">
        <v>114</v>
      </c>
    </row>
    <row r="41" spans="1:9" ht="15" x14ac:dyDescent="0.25">
      <c r="B41" s="26" t="s">
        <v>104</v>
      </c>
      <c r="C41" s="27">
        <v>9.6999999999999993</v>
      </c>
      <c r="D41" s="27">
        <v>9.9</v>
      </c>
      <c r="E41" s="27">
        <v>5.5</v>
      </c>
      <c r="F41" s="34">
        <v>0.05</v>
      </c>
      <c r="G41" s="28">
        <f>C41+C41*$F41</f>
        <v>10.184999999999999</v>
      </c>
      <c r="H41" s="28">
        <f t="shared" ref="H41:I43" si="1">D41+D41*$F41</f>
        <v>10.395</v>
      </c>
      <c r="I41" s="28">
        <f t="shared" si="1"/>
        <v>5.7750000000000004</v>
      </c>
    </row>
    <row r="42" spans="1:9" ht="15" x14ac:dyDescent="0.25">
      <c r="B42" s="26" t="s">
        <v>105</v>
      </c>
      <c r="C42" s="27">
        <v>33</v>
      </c>
      <c r="D42" s="27">
        <v>35.200000000000003</v>
      </c>
      <c r="E42" s="27">
        <v>25.2</v>
      </c>
      <c r="F42" s="34">
        <v>0.04</v>
      </c>
      <c r="G42" s="28">
        <f t="shared" ref="G42:G43" si="2">C42+C42*$F42</f>
        <v>34.32</v>
      </c>
      <c r="H42" s="28">
        <f t="shared" si="1"/>
        <v>36.608000000000004</v>
      </c>
      <c r="I42" s="28">
        <f t="shared" si="1"/>
        <v>26.207999999999998</v>
      </c>
    </row>
    <row r="43" spans="1:9" ht="15" x14ac:dyDescent="0.25">
      <c r="B43" s="26" t="s">
        <v>106</v>
      </c>
      <c r="C43" s="27">
        <v>7.3</v>
      </c>
      <c r="D43" s="27">
        <v>7.9</v>
      </c>
      <c r="E43" s="27">
        <v>5.0999999999999996</v>
      </c>
      <c r="F43" s="34">
        <v>3.7999999999999999E-2</v>
      </c>
      <c r="G43" s="28">
        <f t="shared" si="2"/>
        <v>7.5773999999999999</v>
      </c>
      <c r="H43" s="28">
        <f t="shared" si="1"/>
        <v>8.2002000000000006</v>
      </c>
      <c r="I43" s="28">
        <f t="shared" si="1"/>
        <v>5.2937999999999992</v>
      </c>
    </row>
    <row r="44" spans="1:9" x14ac:dyDescent="0.2">
      <c r="F44" s="35"/>
    </row>
    <row r="45" spans="1:9" x14ac:dyDescent="0.2">
      <c r="A45" s="2" t="s">
        <v>81</v>
      </c>
      <c r="F45" s="35"/>
    </row>
    <row r="46" spans="1:9" x14ac:dyDescent="0.2">
      <c r="F46" s="35"/>
    </row>
    <row r="47" spans="1:9" s="29" customFormat="1" ht="30" x14ac:dyDescent="0.25">
      <c r="B47" s="30"/>
      <c r="C47" s="31" t="s">
        <v>108</v>
      </c>
      <c r="D47" s="31" t="s">
        <v>109</v>
      </c>
      <c r="E47" s="31" t="s">
        <v>110</v>
      </c>
      <c r="F47" s="32" t="s">
        <v>111</v>
      </c>
      <c r="G47" s="33" t="s">
        <v>112</v>
      </c>
      <c r="H47" s="33" t="s">
        <v>113</v>
      </c>
      <c r="I47" s="33" t="s">
        <v>114</v>
      </c>
    </row>
    <row r="48" spans="1:9" ht="15" x14ac:dyDescent="0.25">
      <c r="B48" s="26" t="s">
        <v>104</v>
      </c>
      <c r="C48" s="27">
        <v>9.6999999999999993</v>
      </c>
      <c r="D48" s="27">
        <v>9.9</v>
      </c>
      <c r="E48" s="27">
        <v>5.5</v>
      </c>
      <c r="F48" s="34">
        <v>0.05</v>
      </c>
      <c r="G48" s="28"/>
      <c r="H48" s="28"/>
      <c r="I48" s="28"/>
    </row>
    <row r="49" spans="2:9" ht="15" x14ac:dyDescent="0.25">
      <c r="B49" s="26" t="s">
        <v>105</v>
      </c>
      <c r="C49" s="27">
        <v>33</v>
      </c>
      <c r="D49" s="27">
        <v>35.200000000000003</v>
      </c>
      <c r="E49" s="27">
        <v>25.2</v>
      </c>
      <c r="F49" s="34">
        <v>0.04</v>
      </c>
      <c r="G49" s="28"/>
      <c r="H49" s="28"/>
      <c r="I49" s="28"/>
    </row>
    <row r="50" spans="2:9" ht="15" x14ac:dyDescent="0.25">
      <c r="B50" s="26" t="s">
        <v>106</v>
      </c>
      <c r="C50" s="27">
        <v>7.3</v>
      </c>
      <c r="D50" s="27">
        <v>7.9</v>
      </c>
      <c r="E50" s="27">
        <v>5.0999999999999996</v>
      </c>
      <c r="F50" s="34">
        <v>3.7999999999999999E-2</v>
      </c>
      <c r="G50" s="28"/>
      <c r="H50" s="28"/>
      <c r="I50" s="28"/>
    </row>
  </sheetData>
  <mergeCells count="1">
    <mergeCell ref="E2:K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CFEF-F39B-4231-8943-2BE8431D3137}">
  <dimension ref="A1:L32"/>
  <sheetViews>
    <sheetView workbookViewId="0">
      <selection activeCell="F2" sqref="F2:L2"/>
    </sheetView>
  </sheetViews>
  <sheetFormatPr baseColWidth="10" defaultRowHeight="14.25" x14ac:dyDescent="0.2"/>
  <cols>
    <col min="1" max="1" width="13.28515625" style="2" customWidth="1"/>
    <col min="2" max="6" width="17.85546875" style="2" customWidth="1"/>
    <col min="7" max="9" width="23" style="2" customWidth="1"/>
    <col min="10" max="16384" width="11.42578125" style="2"/>
  </cols>
  <sheetData>
    <row r="1" spans="1:12" ht="23.25" x14ac:dyDescent="0.35">
      <c r="A1" s="1" t="s">
        <v>126</v>
      </c>
      <c r="E1" s="20"/>
    </row>
    <row r="2" spans="1:12" ht="15.75" x14ac:dyDescent="0.25">
      <c r="F2" s="111"/>
      <c r="G2" s="111"/>
      <c r="H2" s="111"/>
      <c r="I2" s="111"/>
      <c r="J2" s="111"/>
      <c r="K2" s="111"/>
      <c r="L2" s="111"/>
    </row>
    <row r="3" spans="1:12" ht="15" x14ac:dyDescent="0.2">
      <c r="A3" s="3" t="s">
        <v>1</v>
      </c>
    </row>
    <row r="5" spans="1:12" x14ac:dyDescent="0.2">
      <c r="A5" s="2" t="s">
        <v>115</v>
      </c>
    </row>
    <row r="7" spans="1:12" ht="15" x14ac:dyDescent="0.25">
      <c r="A7" s="11" t="s">
        <v>116</v>
      </c>
    </row>
    <row r="8" spans="1:12" x14ac:dyDescent="0.2">
      <c r="A8" s="21" t="s">
        <v>117</v>
      </c>
    </row>
    <row r="9" spans="1:12" x14ac:dyDescent="0.2">
      <c r="A9" s="21" t="s">
        <v>118</v>
      </c>
    </row>
    <row r="11" spans="1:12" x14ac:dyDescent="0.2">
      <c r="A11" s="2" t="s">
        <v>119</v>
      </c>
    </row>
    <row r="13" spans="1:12" ht="15" x14ac:dyDescent="0.2">
      <c r="A13" s="3" t="s">
        <v>8</v>
      </c>
    </row>
    <row r="16" spans="1:12" ht="28.5" x14ac:dyDescent="0.2">
      <c r="B16" s="36" t="s">
        <v>120</v>
      </c>
      <c r="C16" s="37" t="s">
        <v>121</v>
      </c>
      <c r="D16" s="37" t="s">
        <v>122</v>
      </c>
      <c r="E16" s="38" t="s">
        <v>123</v>
      </c>
      <c r="F16" s="38" t="s">
        <v>124</v>
      </c>
    </row>
    <row r="17" spans="1:6" x14ac:dyDescent="0.2">
      <c r="B17" s="39">
        <v>42005</v>
      </c>
      <c r="C17" s="40">
        <v>12540</v>
      </c>
      <c r="D17" s="40">
        <v>13587</v>
      </c>
      <c r="E17" s="41">
        <f>C17-D17</f>
        <v>-1047</v>
      </c>
      <c r="F17" s="41">
        <f>E17</f>
        <v>-1047</v>
      </c>
    </row>
    <row r="18" spans="1:6" x14ac:dyDescent="0.2">
      <c r="B18" s="39">
        <v>42036</v>
      </c>
      <c r="C18" s="40">
        <v>9542</v>
      </c>
      <c r="D18" s="40">
        <v>14568</v>
      </c>
      <c r="E18" s="41">
        <f t="shared" ref="E18:E27" si="0">C18-D18</f>
        <v>-5026</v>
      </c>
      <c r="F18" s="41">
        <f t="shared" ref="F18:F27" si="1">F17+E18</f>
        <v>-6073</v>
      </c>
    </row>
    <row r="19" spans="1:6" x14ac:dyDescent="0.2">
      <c r="B19" s="39">
        <v>42064</v>
      </c>
      <c r="C19" s="40">
        <v>8745</v>
      </c>
      <c r="D19" s="40">
        <v>9854</v>
      </c>
      <c r="E19" s="41">
        <f t="shared" si="0"/>
        <v>-1109</v>
      </c>
      <c r="F19" s="41">
        <f t="shared" si="1"/>
        <v>-7182</v>
      </c>
    </row>
    <row r="20" spans="1:6" x14ac:dyDescent="0.2">
      <c r="B20" s="39">
        <v>42095</v>
      </c>
      <c r="C20" s="40">
        <v>10254</v>
      </c>
      <c r="D20" s="40">
        <v>13587</v>
      </c>
      <c r="E20" s="41">
        <f t="shared" si="0"/>
        <v>-3333</v>
      </c>
      <c r="F20" s="41">
        <f t="shared" si="1"/>
        <v>-10515</v>
      </c>
    </row>
    <row r="21" spans="1:6" x14ac:dyDescent="0.2">
      <c r="B21" s="39">
        <v>42125</v>
      </c>
      <c r="C21" s="40">
        <v>18542</v>
      </c>
      <c r="D21" s="40">
        <v>14568</v>
      </c>
      <c r="E21" s="41">
        <f t="shared" si="0"/>
        <v>3974</v>
      </c>
      <c r="F21" s="41">
        <f t="shared" si="1"/>
        <v>-6541</v>
      </c>
    </row>
    <row r="22" spans="1:6" x14ac:dyDescent="0.2">
      <c r="B22" s="39">
        <v>42156</v>
      </c>
      <c r="C22" s="40">
        <v>12578</v>
      </c>
      <c r="D22" s="40">
        <v>9854</v>
      </c>
      <c r="E22" s="41">
        <f t="shared" si="0"/>
        <v>2724</v>
      </c>
      <c r="F22" s="41">
        <f t="shared" si="1"/>
        <v>-3817</v>
      </c>
    </row>
    <row r="23" spans="1:6" x14ac:dyDescent="0.2">
      <c r="B23" s="39">
        <v>42186</v>
      </c>
      <c r="C23" s="40">
        <v>13587</v>
      </c>
      <c r="D23" s="40">
        <v>7895</v>
      </c>
      <c r="E23" s="41">
        <f t="shared" si="0"/>
        <v>5692</v>
      </c>
      <c r="F23" s="41">
        <f t="shared" si="1"/>
        <v>1875</v>
      </c>
    </row>
    <row r="24" spans="1:6" x14ac:dyDescent="0.2">
      <c r="B24" s="39">
        <v>42217</v>
      </c>
      <c r="C24" s="40">
        <v>14568</v>
      </c>
      <c r="D24" s="40">
        <v>9999</v>
      </c>
      <c r="E24" s="41">
        <f t="shared" si="0"/>
        <v>4569</v>
      </c>
      <c r="F24" s="41">
        <f t="shared" si="1"/>
        <v>6444</v>
      </c>
    </row>
    <row r="25" spans="1:6" x14ac:dyDescent="0.2">
      <c r="B25" s="39">
        <v>42248</v>
      </c>
      <c r="C25" s="40">
        <v>18477</v>
      </c>
      <c r="D25" s="40">
        <v>18542</v>
      </c>
      <c r="E25" s="41">
        <f t="shared" si="0"/>
        <v>-65</v>
      </c>
      <c r="F25" s="41">
        <f t="shared" si="1"/>
        <v>6379</v>
      </c>
    </row>
    <row r="26" spans="1:6" x14ac:dyDescent="0.2">
      <c r="B26" s="39">
        <v>42278</v>
      </c>
      <c r="C26" s="40">
        <v>7895</v>
      </c>
      <c r="D26" s="40">
        <v>12578</v>
      </c>
      <c r="E26" s="41">
        <f t="shared" si="0"/>
        <v>-4683</v>
      </c>
      <c r="F26" s="41">
        <f t="shared" si="1"/>
        <v>1696</v>
      </c>
    </row>
    <row r="27" spans="1:6" x14ac:dyDescent="0.2">
      <c r="B27" s="39">
        <v>42309</v>
      </c>
      <c r="C27" s="40">
        <v>9999</v>
      </c>
      <c r="D27" s="40">
        <v>12578</v>
      </c>
      <c r="E27" s="41">
        <f t="shared" si="0"/>
        <v>-2579</v>
      </c>
      <c r="F27" s="41">
        <f t="shared" si="1"/>
        <v>-883</v>
      </c>
    </row>
    <row r="30" spans="1:6" ht="15" x14ac:dyDescent="0.2">
      <c r="A30" s="3" t="s">
        <v>11</v>
      </c>
    </row>
    <row r="32" spans="1:6" x14ac:dyDescent="0.2">
      <c r="A32" s="2" t="s">
        <v>125</v>
      </c>
    </row>
  </sheetData>
  <mergeCells count="1">
    <mergeCell ref="F2: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Somme</vt:lpstr>
      <vt:lpstr>Moyenne</vt:lpstr>
      <vt:lpstr>Si</vt:lpstr>
      <vt:lpstr>Recherchev</vt:lpstr>
      <vt:lpstr>Rechercheh</vt:lpstr>
      <vt:lpstr>Somme si</vt:lpstr>
      <vt:lpstr>NB si</vt:lpstr>
      <vt:lpstr>$</vt:lpstr>
      <vt:lpstr>Graphique</vt:lpstr>
      <vt:lpstr>Filtre</vt:lpstr>
      <vt:lpstr>Mise en forme</vt:lpstr>
      <vt:lpstr>TCD</vt:lpstr>
      <vt:lpstr>EXO TCD</vt:lpstr>
      <vt:lpstr>Aujourdhui</vt:lpstr>
      <vt:lpstr>DATEDIF</vt:lpstr>
      <vt:lpstr>AUTRES FONCTIONS</vt:lpstr>
      <vt:lpstr>TEST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dcterms:created xsi:type="dcterms:W3CDTF">2023-01-02T06:13:21Z</dcterms:created>
  <dcterms:modified xsi:type="dcterms:W3CDTF">2026-01-13T13:49:16Z</dcterms:modified>
</cp:coreProperties>
</file>