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rstm\Downloads\"/>
    </mc:Choice>
  </mc:AlternateContent>
  <xr:revisionPtr revIDLastSave="0" documentId="13_ncr:1_{2912F91B-ECA9-41FD-9243-62520E385A7B}" xr6:coauthVersionLast="47" xr6:coauthVersionMax="47" xr10:uidLastSave="{00000000-0000-0000-0000-000000000000}"/>
  <bookViews>
    <workbookView xWindow="-108" yWindow="-108" windowWidth="23256" windowHeight="12456" firstSheet="6" activeTab="13" xr2:uid="{033F879B-77FC-440A-9375-2C5C976A3BBE}"/>
  </bookViews>
  <sheets>
    <sheet name="SOMME" sheetId="1" r:id="rId1"/>
    <sheet name="MOYENNE" sheetId="2" r:id="rId2"/>
    <sheet name="SI" sheetId="3" r:id="rId3"/>
    <sheet name="SOMME.SI" sheetId="4" r:id="rId4"/>
    <sheet name="NB.SI" sheetId="5" r:id="rId5"/>
    <sheet name="NB.VAL" sheetId="6" r:id="rId6"/>
    <sheet name="$" sheetId="7" r:id="rId7"/>
    <sheet name="GRAPHIQUE" sheetId="8" r:id="rId8"/>
    <sheet name="FILTRES" sheetId="9" r:id="rId9"/>
    <sheet name="TCD" sheetId="10" r:id="rId10"/>
    <sheet name="MFC" sheetId="11" r:id="rId11"/>
    <sheet name="AUJOURDHUI" sheetId="12" r:id="rId12"/>
    <sheet name="DATEDIF" sheetId="13" r:id="rId13"/>
    <sheet name="EXO SOMMATIF" sheetId="14" r:id="rId14"/>
  </sheets>
  <externalReferences>
    <externalReference r:id="rId15"/>
  </externalReferences>
  <calcPr calcId="191029" iterateDelta="1E-4"/>
  <pivotCaches>
    <pivotCache cacheId="0"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13" l="1"/>
  <c r="D41" i="13"/>
  <c r="D39" i="13"/>
  <c r="D34" i="13"/>
  <c r="D19" i="13"/>
  <c r="H19" i="13" s="1"/>
  <c r="G19" i="13" l="1"/>
  <c r="F19" i="13"/>
  <c r="D18" i="12" l="1"/>
  <c r="C10" i="12"/>
  <c r="E27" i="8"/>
  <c r="E26" i="8"/>
  <c r="E25" i="8"/>
  <c r="E24" i="8"/>
  <c r="E23" i="8"/>
  <c r="E22" i="8"/>
  <c r="E21" i="8"/>
  <c r="E20" i="8"/>
  <c r="E19" i="8"/>
  <c r="E18" i="8"/>
  <c r="E17" i="8"/>
  <c r="F17" i="8" s="1"/>
  <c r="F18" i="8" s="1"/>
  <c r="F19" i="8" s="1"/>
  <c r="F20" i="8" s="1"/>
  <c r="F21" i="8" s="1"/>
  <c r="F22" i="8" s="1"/>
  <c r="F23" i="8" s="1"/>
  <c r="F24" i="8" s="1"/>
  <c r="F25" i="8" s="1"/>
  <c r="F26" i="8" s="1"/>
  <c r="F27" i="8" s="1"/>
  <c r="I43" i="7"/>
  <c r="H43" i="7"/>
  <c r="G43" i="7"/>
  <c r="I42" i="7"/>
  <c r="H42" i="7"/>
  <c r="G42" i="7"/>
  <c r="I41" i="7"/>
  <c r="H41" i="7"/>
  <c r="G41" i="7"/>
  <c r="D25" i="7"/>
  <c r="D24" i="7"/>
  <c r="D23" i="7"/>
  <c r="E23" i="6"/>
  <c r="G19" i="5"/>
  <c r="G18" i="5"/>
  <c r="G17" i="5"/>
  <c r="G16" i="5"/>
  <c r="J22" i="4"/>
  <c r="G22" i="4"/>
  <c r="J21" i="4"/>
  <c r="G21" i="4"/>
  <c r="D22" i="3"/>
  <c r="D21" i="3"/>
  <c r="D20" i="3"/>
  <c r="D19" i="3"/>
  <c r="D18" i="3"/>
  <c r="D17" i="3"/>
  <c r="D16" i="3"/>
  <c r="C22" i="2"/>
  <c r="C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HEVs</author>
  </authors>
  <commentList>
    <comment ref="D39" authorId="0" shapeId="0" xr:uid="{89025005-E28B-4F5C-A551-DB10C6F4537E}">
      <text>
        <r>
          <rPr>
            <b/>
            <sz val="8"/>
            <color indexed="81"/>
            <rFont val="Tahoma"/>
            <family val="2"/>
          </rPr>
          <t>Format Standard !</t>
        </r>
      </text>
    </comment>
  </commentList>
</comments>
</file>

<file path=xl/sharedStrings.xml><?xml version="1.0" encoding="utf-8"?>
<sst xmlns="http://schemas.openxmlformats.org/spreadsheetml/2006/main" count="577" uniqueCount="296">
  <si>
    <t>COURS :</t>
  </si>
  <si>
    <r>
      <t xml:space="preserve">Sur Excel, il est possible de faire une somme manuellement comme suit : </t>
    </r>
    <r>
      <rPr>
        <b/>
        <sz val="11"/>
        <color theme="1"/>
        <rFont val="Arial"/>
        <family val="2"/>
      </rPr>
      <t>=VALEUR+VALEUR+VALEUR+…</t>
    </r>
  </si>
  <si>
    <t>Cependant, la formule Somme est plus efficace et rapide. Elle permet d'additionner une plage de données sans tenir compte des cellules vides ou en erreur.</t>
  </si>
  <si>
    <t>La formule Somme se construit ainsi :</t>
  </si>
  <si>
    <t>=SOMME(PLAGE DE DONNEES)</t>
  </si>
  <si>
    <t xml:space="preserve">Commencez à saisir la formule dans la cellule où devra s'afficher le résultat : =SOMME( </t>
  </si>
  <si>
    <t>Après avoir ouvert la parenthèse, sélectionnez la plage de données dont vous voulez faire la somme, puis fermez la parenthèse.</t>
  </si>
  <si>
    <t>EXEMPLE :</t>
  </si>
  <si>
    <t>Date rencontre</t>
  </si>
  <si>
    <t>Nombre de buts marqués</t>
  </si>
  <si>
    <t>EXERCICE :</t>
  </si>
  <si>
    <t>Complétez le tableau suivant avec la formule Somme :</t>
  </si>
  <si>
    <t>Nombre de cartons rouges</t>
  </si>
  <si>
    <t>La formule Moyenne permet de calculer la Moyenne des valeurs d'une plage de données. Elle s'établit de la même manière que la formule Somme.</t>
  </si>
  <si>
    <t>La formule Moyenne se construit ainsi :</t>
  </si>
  <si>
    <t>=MOYENNE(PLAGE DE DONNEES)</t>
  </si>
  <si>
    <r>
      <rPr>
        <b/>
        <i/>
        <sz val="11"/>
        <color theme="1"/>
        <rFont val="Arial"/>
        <family val="2"/>
      </rPr>
      <t xml:space="preserve">Remarque : </t>
    </r>
    <r>
      <rPr>
        <sz val="11"/>
        <color theme="1"/>
        <rFont val="Arial"/>
        <family val="2"/>
      </rPr>
      <t xml:space="preserve">la formule Moyenne ne prend en compte que les </t>
    </r>
    <r>
      <rPr>
        <b/>
        <sz val="11"/>
        <color theme="1"/>
        <rFont val="Arial"/>
        <family val="2"/>
      </rPr>
      <t>cellules non vides</t>
    </r>
    <r>
      <rPr>
        <sz val="11"/>
        <color theme="1"/>
        <rFont val="Arial"/>
        <family val="2"/>
      </rPr>
      <t xml:space="preserve"> d'une plage de données.</t>
    </r>
  </si>
  <si>
    <t xml:space="preserve"> (Moyenne)</t>
  </si>
  <si>
    <t>Complétez le tableau suivant avec la formule Moyenne :</t>
  </si>
  <si>
    <t>1 - Formule Somme</t>
  </si>
  <si>
    <t>2 - Formule Moyenne</t>
  </si>
  <si>
    <t>Très utilisée sur Excel, la formule Si permet de renvoyer une valeur si une condition est respectée, et une autre valeur si la condition n'est pas respectée.</t>
  </si>
  <si>
    <t>La formule Si se construit ainsi :</t>
  </si>
  <si>
    <t>=SI ( TEST ; VALEUR À AFFICHER SI VRAI ; VALEUR À AFFICHER SI FAUX )</t>
  </si>
  <si>
    <r>
      <t xml:space="preserve">Dans ce tableau, la dernière colonne utilise la </t>
    </r>
    <r>
      <rPr>
        <b/>
        <sz val="11"/>
        <color theme="1"/>
        <rFont val="Arial"/>
        <family val="2"/>
      </rPr>
      <t>fonction Si</t>
    </r>
    <r>
      <rPr>
        <sz val="11"/>
        <color theme="1"/>
        <rFont val="Arial"/>
        <family val="2"/>
      </rPr>
      <t xml:space="preserve">, qui permet d'afficher le texte </t>
    </r>
    <r>
      <rPr>
        <i/>
        <sz val="11"/>
        <color theme="1"/>
        <rFont val="Arial"/>
        <family val="2"/>
      </rPr>
      <t>"écart"</t>
    </r>
    <r>
      <rPr>
        <sz val="11"/>
        <color theme="1"/>
        <rFont val="Arial"/>
        <family val="2"/>
      </rPr>
      <t xml:space="preserve"> lorsqu'un écart est constaté entre la première et la deuxième colonne, ou </t>
    </r>
    <r>
      <rPr>
        <i/>
        <sz val="11"/>
        <color theme="1"/>
        <rFont val="Arial"/>
        <family val="2"/>
      </rPr>
      <t>"pas d'écart"</t>
    </r>
    <r>
      <rPr>
        <sz val="11"/>
        <color theme="1"/>
        <rFont val="Arial"/>
        <family val="2"/>
      </rPr>
      <t xml:space="preserve"> dans le cas contraire :</t>
    </r>
  </si>
  <si>
    <r>
      <rPr>
        <b/>
        <i/>
        <sz val="11"/>
        <color theme="1"/>
        <rFont val="Arial"/>
        <family val="2"/>
      </rPr>
      <t>Remarque :</t>
    </r>
    <r>
      <rPr>
        <sz val="11"/>
        <color theme="1"/>
        <rFont val="Arial"/>
        <family val="2"/>
      </rPr>
      <t xml:space="preserve"> le texte à afficher est à placer entre guillements.</t>
    </r>
  </si>
  <si>
    <t>Premier comptage</t>
  </si>
  <si>
    <t>Second comptage</t>
  </si>
  <si>
    <t>Ecart ?</t>
  </si>
  <si>
    <t>Complétez le tableau suivant avec la formule Si :</t>
  </si>
  <si>
    <t>3 - Formule Si</t>
  </si>
  <si>
    <r>
      <t xml:space="preserve">La </t>
    </r>
    <r>
      <rPr>
        <b/>
        <sz val="11"/>
        <color theme="1"/>
        <rFont val="Arial"/>
        <family val="2"/>
      </rPr>
      <t>formule Somme Si</t>
    </r>
    <r>
      <rPr>
        <sz val="11"/>
        <color theme="1"/>
        <rFont val="Arial"/>
        <family val="2"/>
      </rPr>
      <t xml:space="preserve"> permet d'additionner uniquement les cellules qui répondent à un critère précis.</t>
    </r>
  </si>
  <si>
    <t>La formule Somme Si se construit comme suit :</t>
  </si>
  <si>
    <t>=SOMME.SI ( PLAGE CRITÈRE ; CRITÈRE ; SOMME PLAGE )</t>
  </si>
  <si>
    <r>
      <t xml:space="preserve">Quant à la </t>
    </r>
    <r>
      <rPr>
        <b/>
        <sz val="11"/>
        <color theme="1"/>
        <rFont val="Arial"/>
        <family val="2"/>
      </rPr>
      <t>formule Somme Si</t>
    </r>
    <r>
      <rPr>
        <sz val="11"/>
        <color theme="1"/>
        <rFont val="Arial"/>
        <family val="2"/>
      </rPr>
      <t xml:space="preserve"> Ens, elle permet d'additionner uniquement les cellules qui répondent à plusieurs critères précis.</t>
    </r>
  </si>
  <si>
    <t>La formule Somme Si Ens se construit comme suit :</t>
  </si>
  <si>
    <t>=SOMME.SI.ENS ( SOMME PLAGE ; PLAGE CRITÈRE 1 ; CRITÈRE 1 ; PLAGE CRITÈRE 2 ; CRITÈRE 2 ; etc ...)</t>
  </si>
  <si>
    <t>Voici un exemple (voir les cases colorées) :</t>
  </si>
  <si>
    <t>Type</t>
  </si>
  <si>
    <t>Nature</t>
  </si>
  <si>
    <t>Montant</t>
  </si>
  <si>
    <t>Crédit</t>
  </si>
  <si>
    <t>Vente</t>
  </si>
  <si>
    <t>Débit</t>
  </si>
  <si>
    <t>Marketing</t>
  </si>
  <si>
    <t>Somme Si :</t>
  </si>
  <si>
    <t>Somme Si Ens :</t>
  </si>
  <si>
    <t>Production</t>
  </si>
  <si>
    <t>Total débit</t>
  </si>
  <si>
    <t>Total débit Marketing</t>
  </si>
  <si>
    <t>Total crédit</t>
  </si>
  <si>
    <t>Total débit Production</t>
  </si>
  <si>
    <t>Entrainez-vous à reproduire l'exemple ci-dessus :</t>
  </si>
  <si>
    <t>4 - Formules Somme Si et Somme Si Ens</t>
  </si>
  <si>
    <r>
      <t xml:space="preserve">La </t>
    </r>
    <r>
      <rPr>
        <b/>
        <sz val="11"/>
        <color theme="1"/>
        <rFont val="Arial"/>
        <family val="2"/>
      </rPr>
      <t>formule Nombre Si</t>
    </r>
    <r>
      <rPr>
        <sz val="11"/>
        <color theme="1"/>
        <rFont val="Arial"/>
        <family val="2"/>
      </rPr>
      <t xml:space="preserve"> permet de compter le nombre de cellules qui répondent à un critère précis (il ne s'agit donc pas ici d'additionner mais de compter le nombre de cases concernées).</t>
    </r>
  </si>
  <si>
    <t>La formule Nombre Si se construit comme suit :</t>
  </si>
  <si>
    <t>=NB.SI ( PLAGE ; CRITÈRE )</t>
  </si>
  <si>
    <t>Nombre Si :</t>
  </si>
  <si>
    <t>Nombre de lignes "débit" dans le tableau :</t>
  </si>
  <si>
    <t>Nombre de lignes "crédit" dans le tableau :</t>
  </si>
  <si>
    <t>Nombre de montants supérieurs à 30 :</t>
  </si>
  <si>
    <t>Nombre de lignes "Marketing" :</t>
  </si>
  <si>
    <t>5 - Formule Nombre Si</t>
  </si>
  <si>
    <r>
      <t xml:space="preserve">La </t>
    </r>
    <r>
      <rPr>
        <b/>
        <sz val="11"/>
        <color theme="1"/>
        <rFont val="Arial"/>
        <family val="2"/>
      </rPr>
      <t>formule Nombre Val</t>
    </r>
    <r>
      <rPr>
        <sz val="11"/>
        <color theme="1"/>
        <rFont val="Arial"/>
        <family val="2"/>
      </rPr>
      <t xml:space="preserve"> détermine le nombre de cellules d'une plage qui ne sont pas vides. Cela permet donc de compter les données présentes sur une plage.</t>
    </r>
  </si>
  <si>
    <t>La formule Nombre Val se construit comme suit :</t>
  </si>
  <si>
    <t>=NB.VAL (PLAGE)</t>
  </si>
  <si>
    <t>Voici un exemple :</t>
  </si>
  <si>
    <t>Nombre de valeurs comptées :</t>
  </si>
  <si>
    <t>6 - Formule Nombre Val</t>
  </si>
  <si>
    <r>
      <t xml:space="preserve">Dans Excel, il est possible de </t>
    </r>
    <r>
      <rPr>
        <b/>
        <sz val="11"/>
        <color theme="1"/>
        <rFont val="Arial"/>
        <family val="2"/>
      </rPr>
      <t>bloquer ou figer une cellule :</t>
    </r>
    <r>
      <rPr>
        <sz val="11"/>
        <color theme="1"/>
        <rFont val="Arial"/>
        <family val="2"/>
      </rPr>
      <t xml:space="preserve"> il s’agit de faire en forte que les coordonnées de la formule contenue dans cette cellule ne puissent pas varier lorsque l’on copie ou reporte cette formule à d’autres endroits de la feuille.</t>
    </r>
  </si>
  <si>
    <t>Figer une cellule est utile dans le cas où une formule doit être étendue alors même que les données sources se trouvent toujours dans la même cellule de départ, ou sur la même ligne, ou sur la même colonne.</t>
  </si>
  <si>
    <t>Autrement dit, la position de la formule varie, mais la position des données sources ne varie pas. En bloquant avec $, vous n’aurez pas à reprendre chaque cellule manuellement.</t>
  </si>
  <si>
    <t>Selon les cas, il peut donc être utile de bloquer :</t>
  </si>
  <si>
    <t>- la ligne et la colonne des données sources,</t>
  </si>
  <si>
    <t>- uniquement la colonne,</t>
  </si>
  <si>
    <t>- ou uniquement la ligne.</t>
  </si>
  <si>
    <r>
      <t>Bloquer les données source se fait en rajoutant le </t>
    </r>
    <r>
      <rPr>
        <b/>
        <sz val="11"/>
        <color theme="1"/>
        <rFont val="Arial"/>
        <family val="2"/>
      </rPr>
      <t>signe $ </t>
    </r>
    <r>
      <rPr>
        <sz val="11"/>
        <color theme="1"/>
        <rFont val="Arial"/>
        <family val="2"/>
      </rPr>
      <t>(dollar) devant la lettre de la colonne, le chiffre de la ligne, ou les deux en même temps. Cela peut aussi se faire en appuyant sur</t>
    </r>
    <r>
      <rPr>
        <b/>
        <sz val="11"/>
        <color theme="1"/>
        <rFont val="Arial"/>
        <family val="2"/>
      </rPr>
      <t xml:space="preserve"> F4</t>
    </r>
    <r>
      <rPr>
        <sz val="11"/>
        <color theme="1"/>
        <rFont val="Arial"/>
        <family val="2"/>
      </rPr>
      <t xml:space="preserve"> au moment de la saisie.</t>
    </r>
  </si>
  <si>
    <t>Dans le tableau ci-dessous, les données de la dernière colonne sont calculées sur la base d'une référence fixe, qui est donc bloquée par des $, afin d'éviter d'avoir à resaisir la formule sur chaque ligne. Une seule saisie suffit ; la formule peut ensuite être étendue.</t>
  </si>
  <si>
    <t xml:space="preserve">Coefficient d'augmentation des prix : </t>
  </si>
  <si>
    <t>Ancien prix</t>
  </si>
  <si>
    <t>Augmentation de prix</t>
  </si>
  <si>
    <t>Prix t-shirt</t>
  </si>
  <si>
    <t>Prix manteau</t>
  </si>
  <si>
    <t>Prix bonnet</t>
  </si>
  <si>
    <t>AUTRE EXEMPLE :</t>
  </si>
  <si>
    <t>Prix internet</t>
  </si>
  <si>
    <t>Prix boutique</t>
  </si>
  <si>
    <t>Prix revendeur</t>
  </si>
  <si>
    <t>Coefficient augmentation prix</t>
  </si>
  <si>
    <t>Nouveau prix internet</t>
  </si>
  <si>
    <t>Nouveau prix boutique</t>
  </si>
  <si>
    <t>Nouveau prix revendeur</t>
  </si>
  <si>
    <t>7 - Bloquer une formule avec $</t>
  </si>
  <si>
    <t>Excel permet de faire des graphiques de manière très simple, sur la base d'un tableau existant.</t>
  </si>
  <si>
    <t>Pour faire un graphique :</t>
  </si>
  <si>
    <t>- sélectionnez l'ensemble du tableau source,</t>
  </si>
  <si>
    <t>- dans l'onglet Insertion, cliquez sur "Graphiques recommandés" et choisissez le type de graphique qui vous convient.</t>
  </si>
  <si>
    <r>
      <rPr>
        <b/>
        <i/>
        <sz val="11"/>
        <color theme="1"/>
        <rFont val="Arial"/>
        <family val="2"/>
      </rPr>
      <t>Remarque :</t>
    </r>
    <r>
      <rPr>
        <sz val="11"/>
        <color theme="1"/>
        <rFont val="Arial"/>
        <family val="2"/>
      </rPr>
      <t xml:space="preserve"> il est possible d'adapter le format de votre graphique.</t>
    </r>
  </si>
  <si>
    <t>Mois</t>
  </si>
  <si>
    <t>Entrées</t>
  </si>
  <si>
    <t>Sorties</t>
  </si>
  <si>
    <t>Solde mois</t>
  </si>
  <si>
    <t>Cumul trésorerie</t>
  </si>
  <si>
    <t>Entrainez-vous à reproduire le graphique sur la base du tableau ci-dessus.</t>
  </si>
  <si>
    <r>
      <t xml:space="preserve">Utiliser les filtres </t>
    </r>
    <r>
      <rPr>
        <sz val="11"/>
        <color theme="1"/>
        <rFont val="Arial"/>
        <family val="2"/>
      </rPr>
      <t>consiste à faire apparaître une flèche dans l'en-tête des colonnes d'un tableau afin de pouvoir sélectionner ou réorganiser les données de ce tableau selon un ordre différent.</t>
    </r>
  </si>
  <si>
    <r>
      <t xml:space="preserve">Pour activer les filtres, placez-vous dans une des en-têtes du tableau, allez dans le Ruban Données, et cliquez sur </t>
    </r>
    <r>
      <rPr>
        <b/>
        <sz val="11"/>
        <color theme="1"/>
        <rFont val="Arial"/>
        <family val="2"/>
      </rPr>
      <t>Filtrer.</t>
    </r>
    <r>
      <rPr>
        <sz val="11"/>
        <color theme="1"/>
        <rFont val="Arial"/>
        <family val="2"/>
      </rPr>
      <t xml:space="preserve"> Les flèches en en-tête apparaissent alors, pour peu qu'aucune entête ne soit vide (sinon remplissez les entêtes et recommencez l'opération).</t>
    </r>
  </si>
  <si>
    <t>Le fait d'avoir activé les filtres vous donne accès à plusieurs fonctionnalités. Cliquez sur une des flèches en en-tête de colonne et visualisez / testez les options disponibles : tri par ordre croissant ou décroissant, sélection ou désélection de données, conditions de filtrage précises, etc.</t>
  </si>
  <si>
    <r>
      <rPr>
        <b/>
        <i/>
        <sz val="11"/>
        <color theme="1"/>
        <rFont val="Arial"/>
        <family val="2"/>
      </rPr>
      <t xml:space="preserve">Remarque : </t>
    </r>
    <r>
      <rPr>
        <sz val="11"/>
        <color theme="1"/>
        <rFont val="Arial"/>
        <family val="2"/>
      </rPr>
      <t>Pour supprimer les filtres, recliquez sur Filtrer dans le ruban Données.</t>
    </r>
  </si>
  <si>
    <t>Dans le tableau suivant, les filtres ont été activés :</t>
  </si>
  <si>
    <t>Numéro</t>
  </si>
  <si>
    <t>Nom</t>
  </si>
  <si>
    <t>Prénom</t>
  </si>
  <si>
    <t>Age</t>
  </si>
  <si>
    <t>Sexe</t>
  </si>
  <si>
    <t>Taille</t>
  </si>
  <si>
    <t>Poids</t>
  </si>
  <si>
    <t>Durand</t>
  </si>
  <si>
    <t>Paul</t>
  </si>
  <si>
    <t>M</t>
  </si>
  <si>
    <t>Léonard</t>
  </si>
  <si>
    <t>Lucie</t>
  </si>
  <si>
    <t>F</t>
  </si>
  <si>
    <t>Mainguy</t>
  </si>
  <si>
    <t>Jean</t>
  </si>
  <si>
    <t>Kart</t>
  </si>
  <si>
    <t>Elise</t>
  </si>
  <si>
    <t>Battisti</t>
  </si>
  <si>
    <t>Mathilde</t>
  </si>
  <si>
    <t>Roch</t>
  </si>
  <si>
    <t>Olivier</t>
  </si>
  <si>
    <t>Dans le tableau ci-dessus, entrainez-vous à faire apparaître et à faire disparaître les filtres, entrainez-vous ensuite à Filtrer les données sur différentes colonnes et selon différents critères : ordre décroissant, données supérieures à 2, etc.</t>
  </si>
  <si>
    <t>9 - Utiliser les filtres</t>
  </si>
  <si>
    <t>8- Faire un graphique simple</t>
  </si>
  <si>
    <r>
      <t xml:space="preserve">Un </t>
    </r>
    <r>
      <rPr>
        <b/>
        <sz val="11"/>
        <color theme="1"/>
        <rFont val="Arial"/>
        <family val="2"/>
      </rPr>
      <t>tableau croisé dynamique (TCD)</t>
    </r>
    <r>
      <rPr>
        <sz val="11"/>
        <color theme="1"/>
        <rFont val="Arial"/>
        <family val="2"/>
      </rPr>
      <t xml:space="preserve"> est un tableau spécifiquement créé pour présenter les données d'un autre tableau source selon des critères particuliers et une présentation précise, pertinente et lisible.</t>
    </r>
  </si>
  <si>
    <t>Le TCD permet d'exploiter les données brutes contenus dans un tableau source souvent volumineux ou difficile à lire.</t>
  </si>
  <si>
    <r>
      <t xml:space="preserve">Le TCD est un outil de </t>
    </r>
    <r>
      <rPr>
        <b/>
        <sz val="11"/>
        <color theme="1"/>
        <rFont val="Arial"/>
        <family val="2"/>
      </rPr>
      <t>business intelligence</t>
    </r>
    <r>
      <rPr>
        <sz val="11"/>
        <color theme="1"/>
        <rFont val="Arial"/>
        <family val="2"/>
      </rPr>
      <t xml:space="preserve"> ; il offre une visibilité parfaite et permet des analyses très pertinentes, alors même que le tableau source semble inexploitable.</t>
    </r>
  </si>
  <si>
    <r>
      <t>Avant de créer le TCD, assurez-vous que votre tableau source soit présenté de manière propre :</t>
    </r>
    <r>
      <rPr>
        <b/>
        <sz val="11"/>
        <color theme="1"/>
        <rFont val="Arial"/>
        <family val="2"/>
      </rPr>
      <t xml:space="preserve"> </t>
    </r>
    <r>
      <rPr>
        <b/>
        <sz val="11"/>
        <color rgb="FFC00000"/>
        <rFont val="Arial"/>
        <family val="2"/>
      </rPr>
      <t>il est notamment nécessaire que chaque colonne du tableau source dispose d'un intituté unique et parlant.</t>
    </r>
  </si>
  <si>
    <t>Voici la procédure pour créer un TCD :</t>
  </si>
  <si>
    <t>- placez-vous à l'endroit où vous souhaitez créer votre TCD (ce peut être sur un autre onglet pour plus de lisibilité),</t>
  </si>
  <si>
    <r>
      <t xml:space="preserve">- dans le ruban Insertion, cliquez sur </t>
    </r>
    <r>
      <rPr>
        <b/>
        <sz val="11"/>
        <color theme="1"/>
        <rFont val="Arial"/>
        <family val="2"/>
      </rPr>
      <t>Tableau croisé dynamique,</t>
    </r>
  </si>
  <si>
    <t>- vous êtes alors invité à sélectionner les données du tableau source, sur lequel le TCD sera construit : cliquez sur la micro-flèche puis sélectionnez votre tableau source, intitulés de colonnes compris, puis recliquez sur la micro-flèche, puis sur OK,</t>
  </si>
  <si>
    <t>- la structure du TCD apparaît alors, pour l'instant vide,</t>
  </si>
  <si>
    <t>- à droite de l'écran apparaissent les éléments à disposer dans votre TCD ; pas de panique, tous ces éléments disparaitront si vous sortez du TCD, et réapparaîtront si vous recliquez sur le TCD,</t>
  </si>
  <si>
    <t>- glissez-déposer chacun des éléments dans les zones prévues : filtres, colonnes, lignes ou valeurs. Dans "valeurs", placez les éléments qui sont additionnables (montants financiers par exemple)*.</t>
  </si>
  <si>
    <t xml:space="preserve">   *Il sera nécessaire de cliquer sur lesdits éléments pour changer le "Paramètre des champs de valeurs" afin d'afficher une somme plutôt qu'un nombre.</t>
  </si>
  <si>
    <t>- organisez les données comme vous le souhaitez, le but étant de permettre des analyses pertinentes.</t>
  </si>
  <si>
    <r>
      <rPr>
        <b/>
        <i/>
        <sz val="11"/>
        <color theme="1"/>
        <rFont val="Arial"/>
        <family val="2"/>
      </rPr>
      <t>Remarque :</t>
    </r>
    <r>
      <rPr>
        <sz val="11"/>
        <color theme="1"/>
        <rFont val="Arial"/>
        <family val="2"/>
      </rPr>
      <t xml:space="preserve"> le principe du graphique croisé dynamique est exactement le même. Il se crée en choisissant "Graphique croisé dynamique" dans le ruban Insertion.</t>
    </r>
  </si>
  <si>
    <t>Date</t>
  </si>
  <si>
    <t>Client</t>
  </si>
  <si>
    <t>Origine</t>
  </si>
  <si>
    <t>Montant payé</t>
  </si>
  <si>
    <t>Mode paiement</t>
  </si>
  <si>
    <t>Nuitées</t>
  </si>
  <si>
    <t>TCD :</t>
  </si>
  <si>
    <t>Étiquettes de lignes</t>
  </si>
  <si>
    <t>Somme de Montant payé</t>
  </si>
  <si>
    <t>Somme de Nuitées</t>
  </si>
  <si>
    <t>mars</t>
  </si>
  <si>
    <t>Client 1</t>
  </si>
  <si>
    <t>direct</t>
  </si>
  <si>
    <t>paypal</t>
  </si>
  <si>
    <t>avril</t>
  </si>
  <si>
    <t>Client 2</t>
  </si>
  <si>
    <t>espèces</t>
  </si>
  <si>
    <t>Client 3</t>
  </si>
  <si>
    <t>chèque</t>
  </si>
  <si>
    <t>mai</t>
  </si>
  <si>
    <t>Client 4</t>
  </si>
  <si>
    <t>booking</t>
  </si>
  <si>
    <t>juin</t>
  </si>
  <si>
    <t>Client 5</t>
  </si>
  <si>
    <t>Total général</t>
  </si>
  <si>
    <t>Client 6</t>
  </si>
  <si>
    <t>Client 7</t>
  </si>
  <si>
    <t>Client 8</t>
  </si>
  <si>
    <t>air bnb</t>
  </si>
  <si>
    <t>virement airbnb</t>
  </si>
  <si>
    <t>Client 9</t>
  </si>
  <si>
    <t>Client 10</t>
  </si>
  <si>
    <t>Client 11</t>
  </si>
  <si>
    <t>Client 12</t>
  </si>
  <si>
    <t>Client 13</t>
  </si>
  <si>
    <t>Client 14</t>
  </si>
  <si>
    <t>Client 15</t>
  </si>
  <si>
    <t>Client 16</t>
  </si>
  <si>
    <t>Client 17</t>
  </si>
  <si>
    <t>Reproduisez le TCD sur la base des données du tableau brut ci-dessus.</t>
  </si>
  <si>
    <t>10 - Créer un tableau croisé dynamique (TCD)</t>
  </si>
  <si>
    <r>
      <rPr>
        <sz val="11"/>
        <color theme="1"/>
        <rFont val="Arial"/>
        <family val="2"/>
      </rPr>
      <t xml:space="preserve">La </t>
    </r>
    <r>
      <rPr>
        <b/>
        <sz val="11"/>
        <color theme="1"/>
        <rFont val="Arial"/>
        <family val="2"/>
      </rPr>
      <t xml:space="preserve">mise en forme conditionnelle </t>
    </r>
    <r>
      <rPr>
        <sz val="11"/>
        <color theme="1"/>
        <rFont val="Arial"/>
        <family val="2"/>
      </rPr>
      <t>permet de mettre en valeur (couleur, style particulier) automatiquement certaines données de votre tableau en fonction de certains critères.</t>
    </r>
  </si>
  <si>
    <t>La mise en forme conditionnelle vous évite d'avoir à mettre en forme manuellement chaque cellule.</t>
  </si>
  <si>
    <t>Par exemple, vous pouvez décider d'afficher automatiquement en rouge les données inférieures à zéro, ou sur fond vert les données supérieures à 10 000.</t>
  </si>
  <si>
    <r>
      <t xml:space="preserve">Pour appliquer une mise en forme conditionnelle, sélectionnez la plage de données concernée, puis allez dans le ruban accueil et cliquez sur </t>
    </r>
    <r>
      <rPr>
        <b/>
        <sz val="11"/>
        <color theme="1"/>
        <rFont val="Arial"/>
        <family val="2"/>
      </rPr>
      <t>Mise en forme conditionnelle.</t>
    </r>
  </si>
  <si>
    <t>Définissez les règles de mise en valeur des cellules, par exemple si la cellule contient une chaine de caractère précise, ou si son montant est supérieur à un certain nombre.</t>
  </si>
  <si>
    <r>
      <rPr>
        <b/>
        <i/>
        <sz val="11"/>
        <color theme="1"/>
        <rFont val="Arial"/>
        <family val="2"/>
      </rPr>
      <t xml:space="preserve">Remarque : </t>
    </r>
    <r>
      <rPr>
        <sz val="11"/>
        <color theme="1"/>
        <rFont val="Arial"/>
        <family val="2"/>
      </rPr>
      <t>Plusieurs règles de mise en forme conditionnelles peuvent être appliquées à une même plage de cellules.</t>
    </r>
  </si>
  <si>
    <t>Dans le tableau ci-dessous, on a appliqué deux règles de mise en forme conditionnelle : en rouge si l'âge est supérieur à 40, et en vert si la taille est supérieure à 170 cm.</t>
  </si>
  <si>
    <t>Taille cm</t>
  </si>
  <si>
    <t>Reproduisez ci-dessous les mises en forme conditionnelles suivant l'exemple précédent :</t>
  </si>
  <si>
    <t>11 - Mise en forme conditionnelle</t>
  </si>
  <si>
    <r>
      <t xml:space="preserve">La formule Aujourd'hui permet d'afficher la </t>
    </r>
    <r>
      <rPr>
        <b/>
        <sz val="11"/>
        <color theme="1"/>
        <rFont val="Arial"/>
        <family val="2"/>
      </rPr>
      <t>date du jour</t>
    </r>
    <r>
      <rPr>
        <sz val="11"/>
        <color theme="1"/>
        <rFont val="Arial"/>
        <family val="2"/>
      </rPr>
      <t>, une date qui se mettra donc toujours à jour automatiquement.</t>
    </r>
  </si>
  <si>
    <t>La formule Aujourd'hui se construit comme suit (n'inscrivez rien entre les parenthèses) :</t>
  </si>
  <si>
    <t>=AUJOURDHUI()</t>
  </si>
  <si>
    <t>En voici la traduction concrète :</t>
  </si>
  <si>
    <t>(ceci est la date de ce jour)</t>
  </si>
  <si>
    <t>Entrainez-vous à saisir la formule Aujourd'hui :</t>
  </si>
  <si>
    <t>POUR ALLER PLUS LOIN :</t>
  </si>
  <si>
    <t>Calcul du nombre de jours vécus jusqu'à aujourd'hui :</t>
  </si>
  <si>
    <t>Pour obtenir ce résultat, la date de naissance a été soustraite de la date du jour :    =AUJOURDHUI() - DATE DE NAISSANCE (ANNEE ; MOIS ; JOUR )</t>
  </si>
  <si>
    <t>12 - Formule Aujourd'hui</t>
  </si>
  <si>
    <t>DATEDIF(Date_début;Date_fin;Type)</t>
  </si>
  <si>
    <r>
      <t xml:space="preserve">L'argument </t>
    </r>
    <r>
      <rPr>
        <i/>
        <sz val="10"/>
        <rFont val="Arial"/>
        <family val="2"/>
      </rPr>
      <t>Type</t>
    </r>
    <r>
      <rPr>
        <sz val="10"/>
        <rFont val="Arial"/>
        <family val="2"/>
      </rPr>
      <t xml:space="preserve"> peut prendre les valeurs suivantes (choisissez les indications entre parenthèses, suivant les versions) :</t>
    </r>
  </si>
  <si>
    <t xml:space="preserve">"y" </t>
  </si>
  <si>
    <t>("A")</t>
  </si>
  <si>
    <t>=</t>
  </si>
  <si>
    <t>différence absolue en années</t>
  </si>
  <si>
    <t xml:space="preserve">"m" </t>
  </si>
  <si>
    <t>("M")</t>
  </si>
  <si>
    <t>différence absolue en mois</t>
  </si>
  <si>
    <t>"d"</t>
  </si>
  <si>
    <t>("J")</t>
  </si>
  <si>
    <t>différence absolue en jours</t>
  </si>
  <si>
    <t>"ym"</t>
  </si>
  <si>
    <t>("MJ")</t>
  </si>
  <si>
    <t>différence en mois si les 2 dates étaient dans la même année</t>
  </si>
  <si>
    <t>"yd"</t>
  </si>
  <si>
    <t>("AM")</t>
  </si>
  <si>
    <t>différence en jours si les 2 dates étaient dans la même année</t>
  </si>
  <si>
    <t>"md"</t>
  </si>
  <si>
    <t>("AJ")</t>
  </si>
  <si>
    <t>différence en jours si les 2 dates étaient dans le même mois</t>
  </si>
  <si>
    <t>L'argument Date_début doit impérativement être antérieur à Date_fin !</t>
  </si>
  <si>
    <t>Résultat en ans</t>
  </si>
  <si>
    <t>Résultat en mois</t>
  </si>
  <si>
    <t>Résultat en jours</t>
  </si>
  <si>
    <t>Date d'entrée</t>
  </si>
  <si>
    <t>Aujourd'hui</t>
  </si>
  <si>
    <t xml:space="preserve">Les origines de cette fonction remontent à Lotus 1-2-3, et apparemment, elle a subsisté dans Excel pour des raisons de compatibilité.  </t>
  </si>
  <si>
    <t>Calcul de l'âge d'une personne avec DATEDIF</t>
  </si>
  <si>
    <t xml:space="preserve">Il existe plusieurs façon de calculer l'âge d'une personne.  Par contre, il existe deux façon fondamentalement différentes de concevoir l'âge </t>
  </si>
  <si>
    <t>d'une personne.  L'exemple classique est la caculation de l'âge d'une personne pour l'AVS, que l'on se tienne du côté de l'Etat qui doit</t>
  </si>
  <si>
    <t>pervcevoir les cotisations AVS ou de la personne qui est en droit de recevoir ses cotisations AVS…</t>
  </si>
  <si>
    <r>
      <t xml:space="preserve">En Suisse, tout personne ayant atteint l'âge de 18 ans </t>
    </r>
    <r>
      <rPr>
        <u/>
        <sz val="10"/>
        <rFont val="Arial"/>
        <family val="2"/>
      </rPr>
      <t>doit</t>
    </r>
    <r>
      <rPr>
        <sz val="10"/>
        <rFont val="Arial"/>
        <family val="2"/>
      </rPr>
      <t xml:space="preserve"> payer une cotisation AVS à l'Etat.  Mais cette cotisation se paie dès l'année</t>
    </r>
  </si>
  <si>
    <t>où la personne va fêter ses 18 ans, même si cet anniversaire n'aura lieu qu'en décembre.  La formule utilisée sera alors</t>
  </si>
  <si>
    <t>= ANNEE(DateCourante) - ANNEE(DateNaissance).  Ainsi, une personne aura par exemple 18 ans du 1er janvier au 31 décembre d'une</t>
  </si>
  <si>
    <t xml:space="preserve">année sans tenir compte de son anniversaire.  Admettons que vous soyez né le 1er août 1985 pour l'exemple.  </t>
  </si>
  <si>
    <t>=ANNEE(AUJOURDHUI())-ANNEE(B33)</t>
  </si>
  <si>
    <t>Pour toucher l'AVS, une personne mâââle doit avoir fêté son 65ème anniversaire.  Cette fois-ci, c'est au jour près.  Il y a maintenant plusieurs</t>
  </si>
  <si>
    <t xml:space="preserve">solutions possibles.  </t>
  </si>
  <si>
    <t>=ANNEE(AUJOURDHUI()-B40)-1900</t>
  </si>
  <si>
    <t>=ENT(YEARFRAC(AUJOURDHUI();B42;1))</t>
  </si>
  <si>
    <t>=DATEDIF(B44;AUJOURDHUI();"y")</t>
  </si>
  <si>
    <t>13 - Fonction DATEDIF()</t>
  </si>
  <si>
    <t>Voir aussi NB SI ENS()</t>
  </si>
  <si>
    <t>TABLEAU DE REPARTITION DE TAUX DE TVA PAR REGION</t>
  </si>
  <si>
    <t>TABLEAU DE REPARTITION DE TAUX DE REMISE PAR PAYS</t>
  </si>
  <si>
    <t>Afrique</t>
  </si>
  <si>
    <t>Angola</t>
  </si>
  <si>
    <t>Europe</t>
  </si>
  <si>
    <t>Espagne</t>
  </si>
  <si>
    <t>Amérique</t>
  </si>
  <si>
    <t>France</t>
  </si>
  <si>
    <t>Suisse</t>
  </si>
  <si>
    <t>Autres</t>
  </si>
  <si>
    <t>Produit</t>
  </si>
  <si>
    <t>Pays d'origine</t>
  </si>
  <si>
    <t>Région</t>
  </si>
  <si>
    <t>Date Achat</t>
  </si>
  <si>
    <t>Date Vente</t>
  </si>
  <si>
    <t>Prix Unitaire</t>
  </si>
  <si>
    <t>Quantité</t>
  </si>
  <si>
    <t>Durée Conservation (Année Mois Jour)</t>
  </si>
  <si>
    <t>Montant TTC</t>
  </si>
  <si>
    <t>Montant Après Remise</t>
  </si>
  <si>
    <t>Abricots</t>
  </si>
  <si>
    <t>Italie</t>
  </si>
  <si>
    <t>Ananas</t>
  </si>
  <si>
    <t>Sénégal</t>
  </si>
  <si>
    <t>Bananes</t>
  </si>
  <si>
    <t>Nigéria</t>
  </si>
  <si>
    <t>Costa Rica</t>
  </si>
  <si>
    <t>Cerises</t>
  </si>
  <si>
    <t>Fraises</t>
  </si>
  <si>
    <t>Kiwis</t>
  </si>
  <si>
    <t>Mandarines</t>
  </si>
  <si>
    <t>Melons</t>
  </si>
  <si>
    <t>Total Montant après remise</t>
  </si>
  <si>
    <t>Taux Frais de Transport</t>
  </si>
  <si>
    <t>Montant Net à payer</t>
  </si>
  <si>
    <t>Produits</t>
  </si>
  <si>
    <t>Bananes Europe</t>
  </si>
  <si>
    <t>Bananes Afrique</t>
  </si>
  <si>
    <t>1- Réaliser les tableaux en appliquant les mises en forme nécessaires (6 pts)</t>
  </si>
  <si>
    <t>2- Déterminer le Montant TTC (2 pts)</t>
  </si>
  <si>
    <t>3- Déterminer le Montant après Remise (2 pts)</t>
  </si>
  <si>
    <t>4- Déterminer le Net à payer (2 pts)</t>
  </si>
  <si>
    <t>5- Déterminer les Quantités et les Montants TTC des produits énumérés (4 pts)</t>
  </si>
  <si>
    <t>6- Déterminer les Durées de Conservation des produits ce jour (4 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</si>
</sst>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 _€_-;\-* #,##0\ _€_-;_-* &quot;-&quot;??\ _€_-;_-@_-"/>
    <numFmt numFmtId="166" formatCode="#,##0_ ;\-#,##0\ "/>
    <numFmt numFmtId="167" formatCode="#,##0\ _€"/>
    <numFmt numFmtId="168" formatCode="\K\g\ * #,##0"/>
  </numFmts>
  <fonts count="31" x14ac:knownFonts="1">
    <font>
      <sz val="11"/>
      <color theme="1"/>
      <name val="Calibri"/>
      <family val="2"/>
      <scheme val="minor"/>
    </font>
    <font>
      <sz val="11"/>
      <color theme="1"/>
      <name val="Calibri"/>
      <family val="2"/>
      <scheme val="minor"/>
    </font>
    <font>
      <b/>
      <sz val="11"/>
      <color theme="1"/>
      <name val="Calibri"/>
      <family val="2"/>
      <scheme val="minor"/>
    </font>
    <font>
      <b/>
      <i/>
      <sz val="18"/>
      <color rgb="FFC00000"/>
      <name val="Arial"/>
      <family val="2"/>
    </font>
    <font>
      <sz val="11"/>
      <color theme="1"/>
      <name val="Arial"/>
      <family val="2"/>
    </font>
    <font>
      <b/>
      <i/>
      <u/>
      <sz val="12"/>
      <color rgb="FFC00000"/>
      <name val="Arial"/>
      <family val="2"/>
    </font>
    <font>
      <b/>
      <sz val="11"/>
      <color theme="1"/>
      <name val="Arial"/>
      <family val="2"/>
    </font>
    <font>
      <b/>
      <i/>
      <sz val="11"/>
      <color theme="1"/>
      <name val="Arial"/>
      <family val="2"/>
    </font>
    <font>
      <i/>
      <sz val="11"/>
      <color theme="1"/>
      <name val="Arial"/>
      <family val="2"/>
    </font>
    <font>
      <u/>
      <sz val="11"/>
      <color theme="10"/>
      <name val="Calibri"/>
      <family val="2"/>
      <scheme val="minor"/>
    </font>
    <font>
      <b/>
      <sz val="11"/>
      <color rgb="FFFF0000"/>
      <name val="Arial"/>
      <family val="2"/>
    </font>
    <font>
      <b/>
      <u/>
      <sz val="12"/>
      <color theme="10"/>
      <name val="Calibri"/>
      <family val="2"/>
      <scheme val="minor"/>
    </font>
    <font>
      <b/>
      <i/>
      <sz val="11"/>
      <color rgb="FFC00000"/>
      <name val="Arial"/>
      <family val="2"/>
    </font>
    <font>
      <i/>
      <sz val="11"/>
      <color rgb="FFC00000"/>
      <name val="Arial"/>
      <family val="2"/>
    </font>
    <font>
      <i/>
      <sz val="10"/>
      <color theme="1"/>
      <name val="Arial"/>
      <family val="2"/>
    </font>
    <font>
      <b/>
      <sz val="11"/>
      <color rgb="FFC00000"/>
      <name val="Arial"/>
      <family val="2"/>
    </font>
    <font>
      <b/>
      <sz val="12"/>
      <color rgb="FFFF0000"/>
      <name val="Arial"/>
      <family val="2"/>
    </font>
    <font>
      <sz val="14"/>
      <name val="Arial"/>
      <family val="2"/>
    </font>
    <font>
      <i/>
      <sz val="10"/>
      <name val="Arial"/>
      <family val="2"/>
    </font>
    <font>
      <sz val="10"/>
      <name val="Arial"/>
      <family val="2"/>
    </font>
    <font>
      <b/>
      <sz val="10"/>
      <name val="Arial"/>
      <family val="2"/>
    </font>
    <font>
      <u/>
      <sz val="10"/>
      <name val="Arial"/>
      <family val="2"/>
    </font>
    <font>
      <b/>
      <sz val="8"/>
      <color indexed="81"/>
      <name val="Tahoma"/>
      <family val="2"/>
    </font>
    <font>
      <b/>
      <sz val="9"/>
      <color theme="2" tint="-0.89999084444715716"/>
      <name val="Arial"/>
      <family val="2"/>
    </font>
    <font>
      <b/>
      <sz val="9"/>
      <name val="Arial"/>
      <family val="2"/>
    </font>
    <font>
      <sz val="9"/>
      <name val="Arial"/>
      <family val="2"/>
    </font>
    <font>
      <sz val="9"/>
      <color theme="1"/>
      <name val="Arial"/>
      <family val="2"/>
    </font>
    <font>
      <b/>
      <i/>
      <sz val="9"/>
      <color indexed="8"/>
      <name val="Arial"/>
      <family val="2"/>
    </font>
    <font>
      <b/>
      <sz val="10"/>
      <color indexed="12"/>
      <name val="Arial"/>
      <family val="2"/>
    </font>
    <font>
      <b/>
      <i/>
      <sz val="10"/>
      <color indexed="8"/>
      <name val="Arial"/>
      <family val="2"/>
    </font>
    <font>
      <b/>
      <sz val="10"/>
      <color indexed="16"/>
      <name val="Arial"/>
      <family val="2"/>
    </font>
  </fonts>
  <fills count="10">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
      <patternFill patternType="solid">
        <fgColor indexed="42"/>
        <bgColor indexed="64"/>
      </patternFill>
    </fill>
    <fill>
      <patternFill patternType="solid">
        <fgColor indexed="43"/>
        <bgColor indexed="64"/>
      </patternFill>
    </fill>
    <fill>
      <patternFill patternType="solid">
        <fgColor theme="0" tint="-0.14996795556505021"/>
        <bgColor indexed="64"/>
      </patternFill>
    </fill>
    <fill>
      <patternFill patternType="solid">
        <fgColor indexed="49"/>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123">
    <xf numFmtId="0" fontId="0" fillId="0" borderId="0" xfId="0"/>
    <xf numFmtId="0" fontId="3" fillId="0" borderId="0" xfId="0" applyFont="1"/>
    <xf numFmtId="0" fontId="4" fillId="0" borderId="0" xfId="0" applyFont="1"/>
    <xf numFmtId="0" fontId="5" fillId="0" borderId="0" xfId="0" applyFont="1"/>
    <xf numFmtId="0" fontId="6" fillId="0" borderId="0" xfId="0" quotePrefix="1" applyFont="1"/>
    <xf numFmtId="0" fontId="6" fillId="0" borderId="1" xfId="0" applyFont="1" applyBorder="1" applyAlignment="1">
      <alignment horizontal="center"/>
    </xf>
    <xf numFmtId="14" fontId="4" fillId="0" borderId="1" xfId="0" applyNumberFormat="1" applyFont="1" applyBorder="1" applyAlignment="1">
      <alignment horizontal="center"/>
    </xf>
    <xf numFmtId="0" fontId="4" fillId="0" borderId="1" xfId="0" applyFont="1" applyBorder="1" applyAlignment="1">
      <alignment horizontal="center"/>
    </xf>
    <xf numFmtId="14" fontId="4" fillId="0" borderId="0" xfId="0" applyNumberFormat="1" applyFont="1" applyAlignment="1">
      <alignment horizontal="center"/>
    </xf>
    <xf numFmtId="0" fontId="6" fillId="2" borderId="1" xfId="0" applyFont="1" applyFill="1" applyBorder="1" applyAlignment="1" applyProtection="1">
      <alignment horizontal="center"/>
      <protection locked="0"/>
    </xf>
    <xf numFmtId="4" fontId="6" fillId="2" borderId="1" xfId="0" applyNumberFormat="1" applyFont="1" applyFill="1" applyBorder="1" applyAlignment="1" applyProtection="1">
      <alignment horizontal="center"/>
      <protection locked="0"/>
    </xf>
    <xf numFmtId="0" fontId="6" fillId="0" borderId="0" xfId="0" applyFont="1"/>
    <xf numFmtId="0" fontId="4" fillId="0" borderId="1" xfId="0" applyFont="1" applyBorder="1" applyAlignment="1" applyProtection="1">
      <alignment horizontal="center"/>
      <protection locked="0"/>
    </xf>
    <xf numFmtId="0" fontId="4" fillId="2" borderId="1" xfId="0" applyFont="1" applyFill="1" applyBorder="1" applyAlignment="1" applyProtection="1">
      <alignment horizontal="center"/>
      <protection locked="0"/>
    </xf>
    <xf numFmtId="0" fontId="7" fillId="0" borderId="0" xfId="0" applyFont="1"/>
    <xf numFmtId="0" fontId="6" fillId="2" borderId="1" xfId="0" applyFont="1" applyFill="1" applyBorder="1" applyAlignment="1">
      <alignment horizontal="center"/>
    </xf>
    <xf numFmtId="0" fontId="6" fillId="0" borderId="1" xfId="0" applyFont="1" applyBorder="1" applyAlignment="1">
      <alignment horizontal="right"/>
    </xf>
    <xf numFmtId="0" fontId="4" fillId="2" borderId="1" xfId="0" applyFont="1" applyFill="1" applyBorder="1" applyAlignment="1">
      <alignment horizontal="center"/>
    </xf>
    <xf numFmtId="0" fontId="10" fillId="0" borderId="0" xfId="0" applyFont="1"/>
    <xf numFmtId="0" fontId="4" fillId="0" borderId="0" xfId="0" quotePrefix="1" applyFont="1" applyAlignment="1">
      <alignment horizontal="left" indent="2"/>
    </xf>
    <xf numFmtId="0" fontId="4" fillId="0" borderId="0" xfId="0" quotePrefix="1" applyFont="1" applyAlignment="1">
      <alignment horizontal="left"/>
    </xf>
    <xf numFmtId="0" fontId="4" fillId="0" borderId="0" xfId="0" applyFont="1" applyAlignment="1">
      <alignment horizontal="right"/>
    </xf>
    <xf numFmtId="9" fontId="6" fillId="0" borderId="1" xfId="0" quotePrefix="1" applyNumberFormat="1" applyFont="1" applyBorder="1" applyAlignment="1">
      <alignment horizontal="center"/>
    </xf>
    <xf numFmtId="0" fontId="6" fillId="0" borderId="1" xfId="0" quotePrefix="1" applyFont="1" applyBorder="1"/>
    <xf numFmtId="0" fontId="6" fillId="0" borderId="1" xfId="0" applyFont="1" applyBorder="1"/>
    <xf numFmtId="43" fontId="4" fillId="0" borderId="1" xfId="1" applyFont="1" applyBorder="1" applyAlignment="1" applyProtection="1">
      <alignment horizontal="center"/>
    </xf>
    <xf numFmtId="43" fontId="4" fillId="2" borderId="1" xfId="1" applyFont="1" applyFill="1" applyBorder="1" applyAlignment="1" applyProtection="1">
      <alignment horizontal="center"/>
    </xf>
    <xf numFmtId="0" fontId="4" fillId="0" borderId="0" xfId="0" applyFont="1" applyAlignment="1">
      <alignment vertical="center"/>
    </xf>
    <xf numFmtId="0" fontId="6" fillId="0" borderId="1" xfId="0" quotePrefix="1" applyFont="1" applyBorder="1" applyAlignment="1">
      <alignment vertical="center"/>
    </xf>
    <xf numFmtId="0" fontId="6" fillId="0" borderId="1" xfId="0" applyFont="1" applyBorder="1" applyAlignment="1">
      <alignment horizontal="center" vertical="center"/>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164" fontId="13" fillId="0" borderId="1" xfId="2" applyNumberFormat="1" applyFont="1" applyBorder="1" applyAlignment="1" applyProtection="1">
      <alignment horizontal="center"/>
    </xf>
    <xf numFmtId="0" fontId="13" fillId="0" borderId="0" xfId="0" applyFont="1"/>
    <xf numFmtId="0" fontId="6" fillId="3" borderId="1" xfId="0" applyFont="1" applyFill="1" applyBorder="1" applyAlignment="1">
      <alignment horizontal="left" vertical="center"/>
    </xf>
    <xf numFmtId="0" fontId="6" fillId="3" borderId="1" xfId="0" applyFont="1" applyFill="1" applyBorder="1" applyAlignment="1">
      <alignment horizontal="right" vertical="center"/>
    </xf>
    <xf numFmtId="0" fontId="7" fillId="3" borderId="1" xfId="0" applyFont="1" applyFill="1" applyBorder="1" applyAlignment="1">
      <alignment horizontal="right" vertical="center" wrapText="1"/>
    </xf>
    <xf numFmtId="17" fontId="4" fillId="0" borderId="1" xfId="0" applyNumberFormat="1" applyFont="1" applyBorder="1" applyAlignment="1">
      <alignment horizontal="left"/>
    </xf>
    <xf numFmtId="165" fontId="4" fillId="0" borderId="1" xfId="1" applyNumberFormat="1" applyFont="1" applyBorder="1" applyProtection="1"/>
    <xf numFmtId="166" fontId="14" fillId="0" borderId="1" xfId="1" applyNumberFormat="1" applyFont="1" applyBorder="1" applyProtection="1"/>
    <xf numFmtId="0" fontId="6" fillId="0" borderId="0" xfId="0" applyFont="1" applyAlignment="1">
      <alignment horizontal="left"/>
    </xf>
    <xf numFmtId="0" fontId="4" fillId="0" borderId="0" xfId="0" applyFont="1" applyAlignment="1">
      <alignment horizontal="left"/>
    </xf>
    <xf numFmtId="0" fontId="6" fillId="0" borderId="1" xfId="0" applyFont="1" applyBorder="1" applyAlignment="1">
      <alignment horizontal="left"/>
    </xf>
    <xf numFmtId="0" fontId="4" fillId="0" borderId="1" xfId="0" applyFont="1" applyBorder="1" applyAlignment="1">
      <alignment horizontal="left"/>
    </xf>
    <xf numFmtId="0" fontId="3" fillId="4" borderId="0" xfId="0" applyFont="1" applyFill="1"/>
    <xf numFmtId="14" fontId="4" fillId="4" borderId="0" xfId="0" applyNumberFormat="1" applyFont="1" applyFill="1" applyAlignment="1">
      <alignment horizontal="left"/>
    </xf>
    <xf numFmtId="0" fontId="4" fillId="4" borderId="0" xfId="0" applyFont="1" applyFill="1"/>
    <xf numFmtId="0" fontId="4" fillId="4" borderId="0" xfId="0" applyFont="1" applyFill="1" applyAlignment="1">
      <alignment horizontal="right"/>
    </xf>
    <xf numFmtId="0" fontId="4" fillId="4" borderId="0" xfId="0" applyFont="1" applyFill="1" applyAlignment="1">
      <alignment horizontal="center"/>
    </xf>
    <xf numFmtId="0" fontId="10" fillId="4" borderId="0" xfId="0" applyFont="1" applyFill="1"/>
    <xf numFmtId="0" fontId="5" fillId="4" borderId="0" xfId="0" applyFont="1" applyFill="1"/>
    <xf numFmtId="0" fontId="6" fillId="4" borderId="0" xfId="0" applyFont="1" applyFill="1"/>
    <xf numFmtId="0" fontId="4" fillId="4" borderId="0" xfId="0" quotePrefix="1" applyFont="1" applyFill="1" applyAlignment="1">
      <alignment horizontal="left" indent="3"/>
    </xf>
    <xf numFmtId="0" fontId="8" fillId="4" borderId="0" xfId="0" quotePrefix="1" applyFont="1" applyFill="1" applyAlignment="1">
      <alignment horizontal="left" indent="3"/>
    </xf>
    <xf numFmtId="14" fontId="4" fillId="4" borderId="0" xfId="0" quotePrefix="1" applyNumberFormat="1" applyFont="1" applyFill="1" applyAlignment="1">
      <alignment horizontal="left"/>
    </xf>
    <xf numFmtId="0" fontId="4" fillId="4" borderId="0" xfId="0" applyFont="1" applyFill="1" applyAlignment="1">
      <alignment horizontal="left" indent="3"/>
    </xf>
    <xf numFmtId="14" fontId="4" fillId="0" borderId="0" xfId="0" applyNumberFormat="1" applyFont="1" applyAlignment="1">
      <alignment horizontal="left"/>
    </xf>
    <xf numFmtId="0" fontId="4" fillId="0" borderId="0" xfId="0" applyFont="1" applyAlignment="1">
      <alignment horizontal="center"/>
    </xf>
    <xf numFmtId="14" fontId="6" fillId="0" borderId="1" xfId="0" applyNumberFormat="1" applyFont="1" applyBorder="1" applyAlignment="1">
      <alignment horizontal="left"/>
    </xf>
    <xf numFmtId="0" fontId="15" fillId="0" borderId="0" xfId="0" applyFont="1"/>
    <xf numFmtId="0" fontId="4" fillId="0" borderId="1" xfId="0" applyFont="1" applyBorder="1"/>
    <xf numFmtId="14" fontId="4" fillId="0" borderId="1" xfId="0" applyNumberFormat="1" applyFont="1" applyBorder="1" applyAlignment="1">
      <alignment horizontal="left"/>
    </xf>
    <xf numFmtId="0" fontId="4" fillId="0" borderId="1" xfId="0" applyFont="1" applyBorder="1" applyAlignment="1">
      <alignment horizontal="right"/>
    </xf>
    <xf numFmtId="0" fontId="16" fillId="0" borderId="0" xfId="0" applyFont="1"/>
    <xf numFmtId="0" fontId="0" fillId="0" borderId="0" xfId="0" applyAlignment="1">
      <alignment horizontal="left"/>
    </xf>
    <xf numFmtId="0" fontId="0" fillId="0" borderId="0" xfId="0" pivotButton="1"/>
    <xf numFmtId="14" fontId="6" fillId="0" borderId="0" xfId="0" applyNumberFormat="1" applyFont="1" applyAlignment="1">
      <alignment horizontal="center"/>
    </xf>
    <xf numFmtId="0" fontId="8" fillId="0" borderId="0" xfId="0" applyFont="1"/>
    <xf numFmtId="14" fontId="4" fillId="0" borderId="0" xfId="0" applyNumberFormat="1" applyFont="1"/>
    <xf numFmtId="0" fontId="17" fillId="0" borderId="0" xfId="0" applyFont="1"/>
    <xf numFmtId="0" fontId="0" fillId="0" borderId="0" xfId="0" quotePrefix="1" applyAlignment="1">
      <alignment horizontal="center"/>
    </xf>
    <xf numFmtId="0" fontId="20" fillId="0" borderId="2" xfId="0" applyFont="1" applyBorder="1" applyAlignment="1">
      <alignment horizontal="center" vertical="center" wrapText="1"/>
    </xf>
    <xf numFmtId="14" fontId="0" fillId="0" borderId="2" xfId="0" applyNumberFormat="1" applyBorder="1"/>
    <xf numFmtId="0" fontId="0" fillId="0" borderId="2" xfId="0" applyBorder="1"/>
    <xf numFmtId="0" fontId="0" fillId="5" borderId="2" xfId="0" applyFill="1" applyBorder="1" applyAlignment="1">
      <alignment horizontal="center"/>
    </xf>
    <xf numFmtId="0" fontId="20" fillId="0" borderId="0" xfId="0" applyFont="1"/>
    <xf numFmtId="0" fontId="0" fillId="0" borderId="0" xfId="0" quotePrefix="1"/>
    <xf numFmtId="14" fontId="0" fillId="6" borderId="2" xfId="0" applyNumberFormat="1" applyFill="1" applyBorder="1"/>
    <xf numFmtId="0" fontId="2" fillId="0" borderId="6"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20" fillId="0" borderId="3" xfId="0" applyFont="1" applyBorder="1" applyAlignment="1">
      <alignment vertical="center" wrapText="1"/>
    </xf>
    <xf numFmtId="10" fontId="0" fillId="0" borderId="1" xfId="0" applyNumberFormat="1" applyBorder="1" applyAlignment="1">
      <alignment horizontal="center"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10" fontId="0" fillId="0" borderId="0" xfId="0" applyNumberFormat="1" applyAlignment="1">
      <alignment horizontal="center" vertical="center" wrapText="1"/>
    </xf>
    <xf numFmtId="0" fontId="0" fillId="0" borderId="0" xfId="0" applyAlignment="1">
      <alignment vertical="center" wrapText="1"/>
    </xf>
    <xf numFmtId="0" fontId="19" fillId="0" borderId="0" xfId="0" applyFont="1" applyAlignment="1">
      <alignment horizontal="left" vertical="center" wrapText="1"/>
    </xf>
    <xf numFmtId="0" fontId="0" fillId="0" borderId="0" xfId="0" applyAlignment="1">
      <alignment horizontal="left" vertical="center" wrapText="1"/>
    </xf>
    <xf numFmtId="0" fontId="23" fillId="7" borderId="1" xfId="0" applyFont="1" applyFill="1" applyBorder="1" applyAlignment="1">
      <alignment horizontal="left" vertical="center" wrapText="1"/>
    </xf>
    <xf numFmtId="0" fontId="23" fillId="7" borderId="1" xfId="0" applyFont="1" applyFill="1" applyBorder="1" applyAlignment="1">
      <alignment horizontal="center" vertical="center" wrapText="1"/>
    </xf>
    <xf numFmtId="0" fontId="24" fillId="0" borderId="1" xfId="0" applyFont="1" applyBorder="1" applyAlignment="1">
      <alignment horizontal="left" vertical="center"/>
    </xf>
    <xf numFmtId="0" fontId="25" fillId="0" borderId="1" xfId="0" applyFont="1" applyBorder="1" applyAlignment="1">
      <alignment horizontal="left" vertical="center"/>
    </xf>
    <xf numFmtId="14" fontId="25" fillId="0" borderId="1" xfId="0" applyNumberFormat="1" applyFont="1" applyBorder="1" applyAlignment="1">
      <alignment horizontal="left" vertical="center"/>
    </xf>
    <xf numFmtId="167" fontId="26" fillId="0" borderId="1" xfId="0" applyNumberFormat="1" applyFont="1" applyBorder="1" applyAlignment="1">
      <alignment horizontal="center" vertical="center"/>
    </xf>
    <xf numFmtId="167" fontId="25" fillId="0" borderId="1" xfId="0" applyNumberFormat="1" applyFont="1" applyBorder="1" applyAlignment="1">
      <alignment horizontal="center" vertical="center"/>
    </xf>
    <xf numFmtId="167" fontId="24" fillId="0" borderId="1" xfId="0" applyNumberFormat="1" applyFont="1" applyBorder="1" applyAlignment="1">
      <alignment horizontal="center" vertical="center"/>
    </xf>
    <xf numFmtId="167" fontId="27" fillId="0" borderId="1" xfId="0" applyNumberFormat="1" applyFont="1" applyBorder="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167" fontId="28" fillId="0" borderId="0" xfId="0" applyNumberFormat="1" applyFont="1" applyAlignment="1">
      <alignment horizontal="center" vertical="center"/>
    </xf>
    <xf numFmtId="167" fontId="20" fillId="0" borderId="0" xfId="0" applyNumberFormat="1" applyFont="1" applyAlignment="1">
      <alignment horizontal="center" vertical="center"/>
    </xf>
    <xf numFmtId="167" fontId="29" fillId="0" borderId="0" xfId="0" applyNumberFormat="1" applyFont="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center"/>
    </xf>
    <xf numFmtId="9" fontId="0" fillId="0" borderId="1" xfId="0" applyNumberFormat="1" applyBorder="1" applyAlignment="1">
      <alignment horizontal="center" vertical="center"/>
    </xf>
    <xf numFmtId="0" fontId="30" fillId="8" borderId="1" xfId="0" applyFont="1" applyFill="1" applyBorder="1" applyAlignment="1">
      <alignment horizontal="center" vertical="center" wrapText="1"/>
    </xf>
    <xf numFmtId="168" fontId="28" fillId="9" borderId="1" xfId="0" applyNumberFormat="1" applyFont="1" applyFill="1" applyBorder="1" applyAlignment="1">
      <alignment horizontal="center" vertical="center"/>
    </xf>
    <xf numFmtId="0" fontId="19" fillId="0" borderId="0" xfId="0" applyFont="1"/>
    <xf numFmtId="0" fontId="11" fillId="0" borderId="0" xfId="3" applyFont="1" applyAlignment="1" applyProtection="1">
      <alignment horizontal="left"/>
    </xf>
    <xf numFmtId="0" fontId="11" fillId="4" borderId="0" xfId="3" applyFont="1" applyFill="1" applyAlignment="1" applyProtection="1">
      <alignment horizontal="left"/>
    </xf>
    <xf numFmtId="0" fontId="20" fillId="0" borderId="3" xfId="0" applyFont="1" applyBorder="1" applyAlignment="1">
      <alignment horizontal="left" vertical="center"/>
    </xf>
    <xf numFmtId="0" fontId="20" fillId="0" borderId="5"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30" fillId="8" borderId="3" xfId="0" applyFont="1" applyFill="1" applyBorder="1" applyAlignment="1">
      <alignment horizontal="left" vertical="center" wrapText="1"/>
    </xf>
    <xf numFmtId="0" fontId="30" fillId="8" borderId="5" xfId="0" applyFont="1" applyFill="1" applyBorder="1" applyAlignment="1">
      <alignment horizontal="left" vertical="center" wrapText="1"/>
    </xf>
  </cellXfs>
  <cellStyles count="4">
    <cellStyle name="Lien hypertexte" xfId="3" builtinId="8"/>
    <cellStyle name="Milliers" xfId="1" builtinId="3"/>
    <cellStyle name="Normal" xfId="0" builtinId="0"/>
    <cellStyle name="Pourcentage" xfId="2" builtinId="5"/>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Analyse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'[1]24 - Graphique'!$C$16</c:f>
              <c:strCache>
                <c:ptCount val="1"/>
                <c:pt idx="0">
                  <c:v>Entrées</c:v>
                </c:pt>
              </c:strCache>
            </c:strRef>
          </c:tx>
          <c:spPr>
            <a:ln w="28575" cap="rnd">
              <a:solidFill>
                <a:schemeClr val="accent1"/>
              </a:solidFill>
              <a:round/>
            </a:ln>
            <a:effectLst/>
          </c:spPr>
          <c:marker>
            <c:symbol val="none"/>
          </c:marker>
          <c:cat>
            <c:numRef>
              <c:f>'[1]24 - Graphique'!$B$17:$B$27</c:f>
              <c:numCache>
                <c:formatCode>General</c:formatCode>
                <c:ptCount val="11"/>
                <c:pt idx="0">
                  <c:v>42005</c:v>
                </c:pt>
                <c:pt idx="1">
                  <c:v>42036</c:v>
                </c:pt>
                <c:pt idx="2">
                  <c:v>42064</c:v>
                </c:pt>
                <c:pt idx="3">
                  <c:v>42095</c:v>
                </c:pt>
                <c:pt idx="4">
                  <c:v>42125</c:v>
                </c:pt>
                <c:pt idx="5">
                  <c:v>42156</c:v>
                </c:pt>
                <c:pt idx="6">
                  <c:v>42186</c:v>
                </c:pt>
                <c:pt idx="7">
                  <c:v>42217</c:v>
                </c:pt>
                <c:pt idx="8">
                  <c:v>42248</c:v>
                </c:pt>
                <c:pt idx="9">
                  <c:v>42278</c:v>
                </c:pt>
                <c:pt idx="10">
                  <c:v>42309</c:v>
                </c:pt>
              </c:numCache>
            </c:numRef>
          </c:cat>
          <c:val>
            <c:numRef>
              <c:f>'[1]24 - Graphique'!$C$17:$C$27</c:f>
              <c:numCache>
                <c:formatCode>General</c:formatCode>
                <c:ptCount val="11"/>
                <c:pt idx="0">
                  <c:v>12540</c:v>
                </c:pt>
                <c:pt idx="1">
                  <c:v>9542</c:v>
                </c:pt>
                <c:pt idx="2">
                  <c:v>8745</c:v>
                </c:pt>
                <c:pt idx="3">
                  <c:v>10254</c:v>
                </c:pt>
                <c:pt idx="4">
                  <c:v>18542</c:v>
                </c:pt>
                <c:pt idx="5">
                  <c:v>12578</c:v>
                </c:pt>
                <c:pt idx="6">
                  <c:v>13587</c:v>
                </c:pt>
                <c:pt idx="7">
                  <c:v>14568</c:v>
                </c:pt>
                <c:pt idx="8">
                  <c:v>18477</c:v>
                </c:pt>
                <c:pt idx="9">
                  <c:v>7895</c:v>
                </c:pt>
                <c:pt idx="10">
                  <c:v>9999</c:v>
                </c:pt>
              </c:numCache>
            </c:numRef>
          </c:val>
          <c:smooth val="0"/>
          <c:extLst>
            <c:ext xmlns:c16="http://schemas.microsoft.com/office/drawing/2014/chart" uri="{C3380CC4-5D6E-409C-BE32-E72D297353CC}">
              <c16:uniqueId val="{00000000-4801-4CF1-8CC2-1F522214D262}"/>
            </c:ext>
          </c:extLst>
        </c:ser>
        <c:ser>
          <c:idx val="1"/>
          <c:order val="1"/>
          <c:tx>
            <c:strRef>
              <c:f>'[1]24 - Graphique'!$D$16</c:f>
              <c:strCache>
                <c:ptCount val="1"/>
                <c:pt idx="0">
                  <c:v>Sorties</c:v>
                </c:pt>
              </c:strCache>
            </c:strRef>
          </c:tx>
          <c:spPr>
            <a:ln w="28575" cap="rnd">
              <a:solidFill>
                <a:schemeClr val="accent2"/>
              </a:solidFill>
              <a:round/>
            </a:ln>
            <a:effectLst/>
          </c:spPr>
          <c:marker>
            <c:symbol val="none"/>
          </c:marker>
          <c:cat>
            <c:numRef>
              <c:f>'[1]24 - Graphique'!$B$17:$B$27</c:f>
              <c:numCache>
                <c:formatCode>General</c:formatCode>
                <c:ptCount val="11"/>
                <c:pt idx="0">
                  <c:v>42005</c:v>
                </c:pt>
                <c:pt idx="1">
                  <c:v>42036</c:v>
                </c:pt>
                <c:pt idx="2">
                  <c:v>42064</c:v>
                </c:pt>
                <c:pt idx="3">
                  <c:v>42095</c:v>
                </c:pt>
                <c:pt idx="4">
                  <c:v>42125</c:v>
                </c:pt>
                <c:pt idx="5">
                  <c:v>42156</c:v>
                </c:pt>
                <c:pt idx="6">
                  <c:v>42186</c:v>
                </c:pt>
                <c:pt idx="7">
                  <c:v>42217</c:v>
                </c:pt>
                <c:pt idx="8">
                  <c:v>42248</c:v>
                </c:pt>
                <c:pt idx="9">
                  <c:v>42278</c:v>
                </c:pt>
                <c:pt idx="10">
                  <c:v>42309</c:v>
                </c:pt>
              </c:numCache>
            </c:numRef>
          </c:cat>
          <c:val>
            <c:numRef>
              <c:f>'[1]24 - Graphique'!$D$17:$D$27</c:f>
              <c:numCache>
                <c:formatCode>General</c:formatCode>
                <c:ptCount val="11"/>
                <c:pt idx="0">
                  <c:v>13587</c:v>
                </c:pt>
                <c:pt idx="1">
                  <c:v>14568</c:v>
                </c:pt>
                <c:pt idx="2">
                  <c:v>9854</c:v>
                </c:pt>
                <c:pt idx="3">
                  <c:v>13587</c:v>
                </c:pt>
                <c:pt idx="4">
                  <c:v>14568</c:v>
                </c:pt>
                <c:pt idx="5">
                  <c:v>9854</c:v>
                </c:pt>
                <c:pt idx="6">
                  <c:v>7895</c:v>
                </c:pt>
                <c:pt idx="7">
                  <c:v>9999</c:v>
                </c:pt>
                <c:pt idx="8">
                  <c:v>18542</c:v>
                </c:pt>
                <c:pt idx="9">
                  <c:v>12578</c:v>
                </c:pt>
                <c:pt idx="10">
                  <c:v>12578</c:v>
                </c:pt>
              </c:numCache>
            </c:numRef>
          </c:val>
          <c:smooth val="0"/>
          <c:extLst>
            <c:ext xmlns:c16="http://schemas.microsoft.com/office/drawing/2014/chart" uri="{C3380CC4-5D6E-409C-BE32-E72D297353CC}">
              <c16:uniqueId val="{00000001-4801-4CF1-8CC2-1F522214D262}"/>
            </c:ext>
          </c:extLst>
        </c:ser>
        <c:ser>
          <c:idx val="2"/>
          <c:order val="2"/>
          <c:tx>
            <c:strRef>
              <c:f>'[1]24 - Graphique'!$E$16</c:f>
              <c:strCache>
                <c:ptCount val="1"/>
                <c:pt idx="0">
                  <c:v>Solde mois</c:v>
                </c:pt>
              </c:strCache>
            </c:strRef>
          </c:tx>
          <c:spPr>
            <a:ln w="28575" cap="rnd">
              <a:solidFill>
                <a:schemeClr val="accent3"/>
              </a:solidFill>
              <a:round/>
            </a:ln>
            <a:effectLst/>
          </c:spPr>
          <c:marker>
            <c:symbol val="none"/>
          </c:marker>
          <c:cat>
            <c:numRef>
              <c:f>'[1]24 - Graphique'!$B$17:$B$27</c:f>
              <c:numCache>
                <c:formatCode>General</c:formatCode>
                <c:ptCount val="11"/>
                <c:pt idx="0">
                  <c:v>42005</c:v>
                </c:pt>
                <c:pt idx="1">
                  <c:v>42036</c:v>
                </c:pt>
                <c:pt idx="2">
                  <c:v>42064</c:v>
                </c:pt>
                <c:pt idx="3">
                  <c:v>42095</c:v>
                </c:pt>
                <c:pt idx="4">
                  <c:v>42125</c:v>
                </c:pt>
                <c:pt idx="5">
                  <c:v>42156</c:v>
                </c:pt>
                <c:pt idx="6">
                  <c:v>42186</c:v>
                </c:pt>
                <c:pt idx="7">
                  <c:v>42217</c:v>
                </c:pt>
                <c:pt idx="8">
                  <c:v>42248</c:v>
                </c:pt>
                <c:pt idx="9">
                  <c:v>42278</c:v>
                </c:pt>
                <c:pt idx="10">
                  <c:v>42309</c:v>
                </c:pt>
              </c:numCache>
            </c:numRef>
          </c:cat>
          <c:val>
            <c:numRef>
              <c:f>'[1]24 - Graphique'!$E$17:$E$27</c:f>
              <c:numCache>
                <c:formatCode>General</c:formatCode>
                <c:ptCount val="11"/>
                <c:pt idx="0">
                  <c:v>-1047</c:v>
                </c:pt>
                <c:pt idx="1">
                  <c:v>-5026</c:v>
                </c:pt>
                <c:pt idx="2">
                  <c:v>-1109</c:v>
                </c:pt>
                <c:pt idx="3">
                  <c:v>-3333</c:v>
                </c:pt>
                <c:pt idx="4">
                  <c:v>3974</c:v>
                </c:pt>
                <c:pt idx="5">
                  <c:v>2724</c:v>
                </c:pt>
                <c:pt idx="6">
                  <c:v>5692</c:v>
                </c:pt>
                <c:pt idx="7">
                  <c:v>4569</c:v>
                </c:pt>
                <c:pt idx="8">
                  <c:v>-65</c:v>
                </c:pt>
                <c:pt idx="9">
                  <c:v>-4683</c:v>
                </c:pt>
                <c:pt idx="10">
                  <c:v>-2579</c:v>
                </c:pt>
              </c:numCache>
            </c:numRef>
          </c:val>
          <c:smooth val="0"/>
          <c:extLst>
            <c:ext xmlns:c16="http://schemas.microsoft.com/office/drawing/2014/chart" uri="{C3380CC4-5D6E-409C-BE32-E72D297353CC}">
              <c16:uniqueId val="{00000002-4801-4CF1-8CC2-1F522214D262}"/>
            </c:ext>
          </c:extLst>
        </c:ser>
        <c:ser>
          <c:idx val="3"/>
          <c:order val="3"/>
          <c:tx>
            <c:strRef>
              <c:f>'[1]24 - Graphique'!$F$16</c:f>
              <c:strCache>
                <c:ptCount val="1"/>
                <c:pt idx="0">
                  <c:v>Cumul trésorerie</c:v>
                </c:pt>
              </c:strCache>
            </c:strRef>
          </c:tx>
          <c:spPr>
            <a:ln w="28575" cap="rnd">
              <a:solidFill>
                <a:schemeClr val="accent4"/>
              </a:solidFill>
              <a:round/>
            </a:ln>
            <a:effectLst/>
          </c:spPr>
          <c:marker>
            <c:symbol val="none"/>
          </c:marker>
          <c:cat>
            <c:numRef>
              <c:f>'[1]24 - Graphique'!$B$17:$B$27</c:f>
              <c:numCache>
                <c:formatCode>General</c:formatCode>
                <c:ptCount val="11"/>
                <c:pt idx="0">
                  <c:v>42005</c:v>
                </c:pt>
                <c:pt idx="1">
                  <c:v>42036</c:v>
                </c:pt>
                <c:pt idx="2">
                  <c:v>42064</c:v>
                </c:pt>
                <c:pt idx="3">
                  <c:v>42095</c:v>
                </c:pt>
                <c:pt idx="4">
                  <c:v>42125</c:v>
                </c:pt>
                <c:pt idx="5">
                  <c:v>42156</c:v>
                </c:pt>
                <c:pt idx="6">
                  <c:v>42186</c:v>
                </c:pt>
                <c:pt idx="7">
                  <c:v>42217</c:v>
                </c:pt>
                <c:pt idx="8">
                  <c:v>42248</c:v>
                </c:pt>
                <c:pt idx="9">
                  <c:v>42278</c:v>
                </c:pt>
                <c:pt idx="10">
                  <c:v>42309</c:v>
                </c:pt>
              </c:numCache>
            </c:numRef>
          </c:cat>
          <c:val>
            <c:numRef>
              <c:f>'[1]24 - Graphique'!$F$17:$F$27</c:f>
              <c:numCache>
                <c:formatCode>General</c:formatCode>
                <c:ptCount val="11"/>
                <c:pt idx="0">
                  <c:v>-1047</c:v>
                </c:pt>
                <c:pt idx="1">
                  <c:v>-6073</c:v>
                </c:pt>
                <c:pt idx="2">
                  <c:v>-7182</c:v>
                </c:pt>
                <c:pt idx="3">
                  <c:v>-10515</c:v>
                </c:pt>
                <c:pt idx="4">
                  <c:v>-6541</c:v>
                </c:pt>
                <c:pt idx="5">
                  <c:v>-3817</c:v>
                </c:pt>
                <c:pt idx="6">
                  <c:v>1875</c:v>
                </c:pt>
                <c:pt idx="7">
                  <c:v>6444</c:v>
                </c:pt>
                <c:pt idx="8">
                  <c:v>6379</c:v>
                </c:pt>
                <c:pt idx="9">
                  <c:v>1696</c:v>
                </c:pt>
                <c:pt idx="10">
                  <c:v>-883</c:v>
                </c:pt>
              </c:numCache>
            </c:numRef>
          </c:val>
          <c:smooth val="0"/>
          <c:extLst>
            <c:ext xmlns:c16="http://schemas.microsoft.com/office/drawing/2014/chart" uri="{C3380CC4-5D6E-409C-BE32-E72D297353CC}">
              <c16:uniqueId val="{00000003-4801-4CF1-8CC2-1F522214D262}"/>
            </c:ext>
          </c:extLst>
        </c:ser>
        <c:dLbls>
          <c:showLegendKey val="0"/>
          <c:showVal val="0"/>
          <c:showCatName val="0"/>
          <c:showSerName val="0"/>
          <c:showPercent val="0"/>
          <c:showBubbleSize val="0"/>
        </c:dLbls>
        <c:smooth val="0"/>
        <c:axId val="717214768"/>
        <c:axId val="717215184"/>
      </c:lineChart>
      <c:catAx>
        <c:axId val="7172147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7215184"/>
        <c:crosses val="autoZero"/>
        <c:auto val="1"/>
        <c:lblAlgn val="ctr"/>
        <c:lblOffset val="100"/>
        <c:noMultiLvlLbl val="0"/>
      </c:catAx>
      <c:valAx>
        <c:axId val="717215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7214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662420</xdr:colOff>
      <xdr:row>13</xdr:row>
      <xdr:rowOff>68036</xdr:rowOff>
    </xdr:from>
    <xdr:to>
      <xdr:col>12</xdr:col>
      <xdr:colOff>58316</xdr:colOff>
      <xdr:row>27</xdr:row>
      <xdr:rowOff>124691</xdr:rowOff>
    </xdr:to>
    <xdr:graphicFrame macro="">
      <xdr:nvGraphicFramePr>
        <xdr:cNvPr id="2" name="Graphique 1">
          <a:extLst>
            <a:ext uri="{FF2B5EF4-FFF2-40B4-BE49-F238E27FC236}">
              <a16:creationId xmlns:a16="http://schemas.microsoft.com/office/drawing/2014/main" id="{A511F4DB-C7FD-49F9-BFF2-22604058DA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676275</xdr:colOff>
      <xdr:row>13</xdr:row>
      <xdr:rowOff>152399</xdr:rowOff>
    </xdr:from>
    <xdr:to>
      <xdr:col>14</xdr:col>
      <xdr:colOff>514350</xdr:colOff>
      <xdr:row>18</xdr:row>
      <xdr:rowOff>142874</xdr:rowOff>
    </xdr:to>
    <xdr:sp macro="" textlink="">
      <xdr:nvSpPr>
        <xdr:cNvPr id="2" name="Text Box 2">
          <a:extLst>
            <a:ext uri="{FF2B5EF4-FFF2-40B4-BE49-F238E27FC236}">
              <a16:creationId xmlns:a16="http://schemas.microsoft.com/office/drawing/2014/main" id="{01537F98-8D5C-4E95-9FB2-8441EFEFFD4E}"/>
            </a:ext>
          </a:extLst>
        </xdr:cNvPr>
        <xdr:cNvSpPr txBox="1">
          <a:spLocks noChangeArrowheads="1"/>
        </xdr:cNvSpPr>
      </xdr:nvSpPr>
      <xdr:spPr bwMode="auto">
        <a:xfrm>
          <a:off x="7534275" y="2476499"/>
          <a:ext cx="3648075" cy="1076325"/>
        </a:xfrm>
        <a:prstGeom prst="rect">
          <a:avLst/>
        </a:prstGeom>
        <a:solidFill>
          <a:srgbClr val="FF00FF"/>
        </a:solidFill>
        <a:ln w="9525">
          <a:solidFill>
            <a:srgbClr val="000000"/>
          </a:solidFill>
          <a:miter lim="800000"/>
          <a:headEnd/>
          <a:tailEnd/>
        </a:ln>
      </xdr:spPr>
      <xdr:txBody>
        <a:bodyPr vertOverflow="clip" wrap="square" lIns="90000" tIns="46800" rIns="90000" bIns="46800" anchor="t" upright="1"/>
        <a:lstStyle/>
        <a:p>
          <a:pPr algn="l" rtl="0">
            <a:lnSpc>
              <a:spcPts val="1000"/>
            </a:lnSpc>
            <a:defRPr sz="1000"/>
          </a:pPr>
          <a:r>
            <a:rPr lang="fr-CH" sz="1000" b="0" i="0" strike="noStrike">
              <a:solidFill>
                <a:srgbClr val="000000"/>
              </a:solidFill>
              <a:latin typeface="Arial"/>
              <a:cs typeface="Arial"/>
            </a:rPr>
            <a:t>La fonction DATEDIF n'existe pas dans l'assistant fonction, dans l'aide (avant la version Ecel 2000) ou dans les manuels.  Elle est masquée et non documentée.  Mais elle fonctionne parfaitement bien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114299</xdr:colOff>
      <xdr:row>1</xdr:row>
      <xdr:rowOff>0</xdr:rowOff>
    </xdr:from>
    <xdr:to>
      <xdr:col>3</xdr:col>
      <xdr:colOff>590550</xdr:colOff>
      <xdr:row>2</xdr:row>
      <xdr:rowOff>114300</xdr:rowOff>
    </xdr:to>
    <xdr:sp macro="" textlink="">
      <xdr:nvSpPr>
        <xdr:cNvPr id="2" name="ZoneTexte 1">
          <a:extLst>
            <a:ext uri="{FF2B5EF4-FFF2-40B4-BE49-F238E27FC236}">
              <a16:creationId xmlns:a16="http://schemas.microsoft.com/office/drawing/2014/main" id="{1D916DCB-E940-41F3-B3B9-A617F18D0AEA}"/>
            </a:ext>
          </a:extLst>
        </xdr:cNvPr>
        <xdr:cNvSpPr txBox="1"/>
      </xdr:nvSpPr>
      <xdr:spPr>
        <a:xfrm>
          <a:off x="114299" y="828675"/>
          <a:ext cx="2705101" cy="276225"/>
        </a:xfrm>
        <a:prstGeom prst="rect">
          <a:avLst/>
        </a:prstGeom>
        <a:solidFill>
          <a:schemeClr val="bg1">
            <a:lumMod val="85000"/>
          </a:schemeClr>
        </a:solidFill>
        <a:ln w="9525"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b="1"/>
            <a:t>GESTION</a:t>
          </a:r>
          <a:r>
            <a:rPr lang="fr-FR" sz="1200" b="1" baseline="0"/>
            <a:t> DES PRODUITS</a:t>
          </a:r>
          <a:endParaRPr lang="fr-FR" sz="1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ours_info_2016\Cours%20inform%20LP3%202024%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EXERCICES"/>
      <sheetName val="1 - Formats"/>
      <sheetName val="2 - Mise en forme"/>
      <sheetName val="3 - Reproduire"/>
      <sheetName val="4 - Se déplacer"/>
      <sheetName val="5 - Copier-coller"/>
      <sheetName val="6 - Suite de données"/>
      <sheetName val="7 - Ajuster"/>
      <sheetName val="8 - Impression"/>
      <sheetName val="9 - Somme"/>
      <sheetName val="10 - Moyenne"/>
      <sheetName val="11 - Si"/>
      <sheetName val="12 - RechercheV"/>
      <sheetName val="13 - RechercheH"/>
      <sheetName val="14 - Aujourd'hui"/>
      <sheetName val="15 - Supprespace"/>
      <sheetName val="16 - Majuscule"/>
      <sheetName val="17 - Gauche et Droite"/>
      <sheetName val="18 - &amp;"/>
      <sheetName val="19 - Somme Si"/>
      <sheetName val="20 - Nombre Si"/>
      <sheetName val="21 - Nombre Val"/>
      <sheetName val="22 - Si EstErreur"/>
      <sheetName val="23 - $"/>
      <sheetName val="24 - Graphique"/>
      <sheetName val="25 - Convertir"/>
      <sheetName val="26 - Filtres"/>
      <sheetName val="27 - TCD"/>
      <sheetName val="28 - Mise en forme cond."/>
      <sheetName val="29 - Protéger"/>
      <sheetName val="30 - Lis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6">
          <cell r="C16" t="str">
            <v>Entrées</v>
          </cell>
          <cell r="D16" t="str">
            <v>Sorties</v>
          </cell>
          <cell r="E16" t="str">
            <v>Solde mois</v>
          </cell>
          <cell r="F16" t="str">
            <v>Cumul trésorerie</v>
          </cell>
        </row>
        <row r="17">
          <cell r="B17">
            <v>42005</v>
          </cell>
          <cell r="C17">
            <v>12540</v>
          </cell>
          <cell r="D17">
            <v>13587</v>
          </cell>
          <cell r="E17">
            <v>-1047</v>
          </cell>
          <cell r="F17">
            <v>-1047</v>
          </cell>
        </row>
        <row r="18">
          <cell r="B18">
            <v>42036</v>
          </cell>
          <cell r="C18">
            <v>9542</v>
          </cell>
          <cell r="D18">
            <v>14568</v>
          </cell>
          <cell r="E18">
            <v>-5026</v>
          </cell>
          <cell r="F18">
            <v>-6073</v>
          </cell>
        </row>
        <row r="19">
          <cell r="B19">
            <v>42064</v>
          </cell>
          <cell r="C19">
            <v>8745</v>
          </cell>
          <cell r="D19">
            <v>9854</v>
          </cell>
          <cell r="E19">
            <v>-1109</v>
          </cell>
          <cell r="F19">
            <v>-7182</v>
          </cell>
        </row>
        <row r="20">
          <cell r="B20">
            <v>42095</v>
          </cell>
          <cell r="C20">
            <v>10254</v>
          </cell>
          <cell r="D20">
            <v>13587</v>
          </cell>
          <cell r="E20">
            <v>-3333</v>
          </cell>
          <cell r="F20">
            <v>-10515</v>
          </cell>
        </row>
        <row r="21">
          <cell r="B21">
            <v>42125</v>
          </cell>
          <cell r="C21">
            <v>18542</v>
          </cell>
          <cell r="D21">
            <v>14568</v>
          </cell>
          <cell r="E21">
            <v>3974</v>
          </cell>
          <cell r="F21">
            <v>-6541</v>
          </cell>
        </row>
        <row r="22">
          <cell r="B22">
            <v>42156</v>
          </cell>
          <cell r="C22">
            <v>12578</v>
          </cell>
          <cell r="D22">
            <v>9854</v>
          </cell>
          <cell r="E22">
            <v>2724</v>
          </cell>
          <cell r="F22">
            <v>-3817</v>
          </cell>
        </row>
        <row r="23">
          <cell r="B23">
            <v>42186</v>
          </cell>
          <cell r="C23">
            <v>13587</v>
          </cell>
          <cell r="D23">
            <v>7895</v>
          </cell>
          <cell r="E23">
            <v>5692</v>
          </cell>
          <cell r="F23">
            <v>1875</v>
          </cell>
        </row>
        <row r="24">
          <cell r="B24">
            <v>42217</v>
          </cell>
          <cell r="C24">
            <v>14568</v>
          </cell>
          <cell r="D24">
            <v>9999</v>
          </cell>
          <cell r="E24">
            <v>4569</v>
          </cell>
          <cell r="F24">
            <v>6444</v>
          </cell>
        </row>
        <row r="25">
          <cell r="B25">
            <v>42248</v>
          </cell>
          <cell r="C25">
            <v>18477</v>
          </cell>
          <cell r="D25">
            <v>18542</v>
          </cell>
          <cell r="E25">
            <v>-65</v>
          </cell>
          <cell r="F25">
            <v>6379</v>
          </cell>
        </row>
        <row r="26">
          <cell r="B26">
            <v>42278</v>
          </cell>
          <cell r="C26">
            <v>7895</v>
          </cell>
          <cell r="D26">
            <v>12578</v>
          </cell>
          <cell r="E26">
            <v>-4683</v>
          </cell>
          <cell r="F26">
            <v>1696</v>
          </cell>
        </row>
        <row r="27">
          <cell r="B27">
            <v>42309</v>
          </cell>
          <cell r="C27">
            <v>9999</v>
          </cell>
          <cell r="D27">
            <v>12578</v>
          </cell>
          <cell r="E27">
            <v>-2579</v>
          </cell>
          <cell r="F27">
            <v>-883</v>
          </cell>
        </row>
      </sheetData>
      <sheetData sheetId="25" refreshError="1"/>
      <sheetData sheetId="26" refreshError="1"/>
      <sheetData sheetId="27" refreshError="1"/>
      <sheetData sheetId="28" refreshError="1"/>
      <sheetData sheetId="29" refreshError="1"/>
      <sheetData sheetId="30"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E:\Cours_info_2016\Cours%20inform%20LP3%202024%202025.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an-Marie Bugarel" refreshedDate="44421.674358796299" createdVersion="7" refreshedVersion="7" minRefreshableVersion="3" recordCount="17" xr:uid="{C98B706F-3D4E-4FE0-89CF-B133B1094E6C}">
  <cacheSource type="worksheet">
    <worksheetSource ref="A25:G42" sheet="27 - TCD" r:id="rId2"/>
  </cacheSource>
  <cacheFields count="7">
    <cacheField name="Mois" numFmtId="0">
      <sharedItems count="4">
        <s v="mars"/>
        <s v="avril"/>
        <s v="mai"/>
        <s v="juin"/>
      </sharedItems>
    </cacheField>
    <cacheField name="Date" numFmtId="14">
      <sharedItems containsSemiMixedTypes="0" containsNonDate="0" containsDate="1" containsString="0" minDate="2015-03-28T00:00:00" maxDate="2015-06-08T00:00:00"/>
    </cacheField>
    <cacheField name="Client" numFmtId="0">
      <sharedItems count="17">
        <s v="Client 1"/>
        <s v="Client 2"/>
        <s v="Client 3"/>
        <s v="Client 4"/>
        <s v="Client 5"/>
        <s v="Client 6"/>
        <s v="Client 7"/>
        <s v="Client 8"/>
        <s v="Client 9"/>
        <s v="Client 10"/>
        <s v="Client 11"/>
        <s v="Client 12"/>
        <s v="Client 13"/>
        <s v="Client 14"/>
        <s v="Client 15"/>
        <s v="Client 16"/>
        <s v="Client 17"/>
      </sharedItems>
    </cacheField>
    <cacheField name="Origine" numFmtId="0">
      <sharedItems/>
    </cacheField>
    <cacheField name="Montant payé" numFmtId="0">
      <sharedItems containsSemiMixedTypes="0" containsString="0" containsNumber="1" minValue="77" maxValue="382.5"/>
    </cacheField>
    <cacheField name="Mode paiement" numFmtId="0">
      <sharedItems/>
    </cacheField>
    <cacheField name="Nuitées" numFmtId="0">
      <sharedItems containsSemiMixedTypes="0" containsString="0" containsNumber="1" containsInteger="1" minValue="1" maxValue="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x v="0"/>
    <d v="2015-03-28T00:00:00"/>
    <x v="0"/>
    <s v="direct"/>
    <n v="77"/>
    <s v="paypal"/>
    <n v="1"/>
  </r>
  <r>
    <x v="1"/>
    <d v="2015-04-04T00:00:00"/>
    <x v="1"/>
    <s v="direct"/>
    <n v="85"/>
    <s v="espèces"/>
    <n v="1"/>
  </r>
  <r>
    <x v="1"/>
    <d v="2015-04-06T00:00:00"/>
    <x v="2"/>
    <s v="direct"/>
    <n v="170"/>
    <s v="chèque"/>
    <n v="2"/>
  </r>
  <r>
    <x v="1"/>
    <d v="2015-04-12T00:00:00"/>
    <x v="3"/>
    <s v="booking"/>
    <n v="95"/>
    <s v="chèque"/>
    <n v="1"/>
  </r>
  <r>
    <x v="1"/>
    <d v="2015-04-13T00:00:00"/>
    <x v="4"/>
    <s v="direct"/>
    <n v="80"/>
    <s v="espèces"/>
    <n v="2"/>
  </r>
  <r>
    <x v="1"/>
    <d v="2015-04-15T00:00:00"/>
    <x v="5"/>
    <s v="direct"/>
    <n v="85"/>
    <s v="chèque"/>
    <n v="1"/>
  </r>
  <r>
    <x v="1"/>
    <d v="2015-04-19T00:00:00"/>
    <x v="6"/>
    <s v="booking"/>
    <n v="190"/>
    <s v="espèces"/>
    <n v="2"/>
  </r>
  <r>
    <x v="1"/>
    <d v="2015-04-23T00:00:00"/>
    <x v="7"/>
    <s v="air bnb"/>
    <n v="329"/>
    <s v="virement airbnb"/>
    <n v="4"/>
  </r>
  <r>
    <x v="1"/>
    <d v="2015-04-30T00:00:00"/>
    <x v="8"/>
    <s v="direct"/>
    <n v="170"/>
    <s v="paypal"/>
    <n v="2"/>
  </r>
  <r>
    <x v="2"/>
    <d v="2015-05-01T00:00:00"/>
    <x v="9"/>
    <s v="direct"/>
    <n v="170"/>
    <s v="chèque"/>
    <n v="2"/>
  </r>
  <r>
    <x v="2"/>
    <d v="2015-05-16T00:00:00"/>
    <x v="10"/>
    <s v="direct"/>
    <n v="260"/>
    <s v="chèque"/>
    <n v="3"/>
  </r>
  <r>
    <x v="2"/>
    <d v="2015-05-18T00:00:00"/>
    <x v="11"/>
    <s v="air bnb"/>
    <n v="95"/>
    <s v="virement airbnb"/>
    <n v="1"/>
  </r>
  <r>
    <x v="2"/>
    <d v="2015-05-22T00:00:00"/>
    <x v="12"/>
    <s v="booking"/>
    <n v="100"/>
    <s v="espèces"/>
    <n v="1"/>
  </r>
  <r>
    <x v="2"/>
    <d v="2015-05-26T00:00:00"/>
    <x v="13"/>
    <s v="direct"/>
    <n v="382.5"/>
    <s v="chèque"/>
    <n v="5"/>
  </r>
  <r>
    <x v="3"/>
    <d v="2015-06-02T00:00:00"/>
    <x v="14"/>
    <s v="direct"/>
    <n v="85"/>
    <s v="chèque"/>
    <n v="1"/>
  </r>
  <r>
    <x v="3"/>
    <d v="2015-06-05T00:00:00"/>
    <x v="15"/>
    <s v="air bnb"/>
    <n v="95"/>
    <s v="virement airbnb"/>
    <n v="1"/>
  </r>
  <r>
    <x v="3"/>
    <d v="2015-06-07T00:00:00"/>
    <x v="16"/>
    <s v="booking"/>
    <n v="95"/>
    <s v="espèces"/>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6862903-B12E-41E5-9979-74B4D5649278}" name="Tableau croisé dynamique1" cacheId="0"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location ref="J25:L30" firstHeaderRow="0" firstDataRow="1" firstDataCol="1"/>
  <pivotFields count="7">
    <pivotField axis="axisRow" showAll="0">
      <items count="5">
        <item x="0"/>
        <item x="1"/>
        <item x="2"/>
        <item x="3"/>
        <item t="default"/>
      </items>
    </pivotField>
    <pivotField numFmtId="14" showAll="0"/>
    <pivotField showAll="0">
      <items count="18">
        <item x="0"/>
        <item x="9"/>
        <item x="10"/>
        <item x="11"/>
        <item x="12"/>
        <item x="13"/>
        <item x="14"/>
        <item x="15"/>
        <item x="16"/>
        <item x="1"/>
        <item x="2"/>
        <item x="3"/>
        <item x="4"/>
        <item x="5"/>
        <item x="6"/>
        <item x="7"/>
        <item x="8"/>
        <item t="default"/>
      </items>
    </pivotField>
    <pivotField showAll="0"/>
    <pivotField dataField="1" showAll="0"/>
    <pivotField showAll="0"/>
    <pivotField dataField="1" showAll="0"/>
  </pivotFields>
  <rowFields count="1">
    <field x="0"/>
  </rowFields>
  <rowItems count="5">
    <i>
      <x/>
    </i>
    <i>
      <x v="1"/>
    </i>
    <i>
      <x v="2"/>
    </i>
    <i>
      <x v="3"/>
    </i>
    <i t="grand">
      <x/>
    </i>
  </rowItems>
  <colFields count="1">
    <field x="-2"/>
  </colFields>
  <colItems count="2">
    <i>
      <x/>
    </i>
    <i i="1">
      <x v="1"/>
    </i>
  </colItems>
  <dataFields count="2">
    <dataField name="Somme de Montant payé" fld="4" baseField="0" baseItem="0"/>
    <dataField name="Somme de Nuitées"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9D2FF-6622-4952-A3A2-4E8FC10AE5E3}">
  <dimension ref="A1:D39"/>
  <sheetViews>
    <sheetView workbookViewId="0">
      <selection activeCell="A2" sqref="A2"/>
    </sheetView>
  </sheetViews>
  <sheetFormatPr baseColWidth="10" defaultRowHeight="14.4" x14ac:dyDescent="0.3"/>
  <sheetData>
    <row r="1" spans="1:3" s="2" customFormat="1" ht="22.8" x14ac:dyDescent="0.4">
      <c r="A1" s="1" t="s">
        <v>19</v>
      </c>
    </row>
    <row r="2" spans="1:3" s="2" customFormat="1" ht="13.8" x14ac:dyDescent="0.25"/>
    <row r="3" spans="1:3" s="2" customFormat="1" ht="15.6" x14ac:dyDescent="0.3">
      <c r="A3" s="3" t="s">
        <v>0</v>
      </c>
    </row>
    <row r="4" spans="1:3" s="2" customFormat="1" ht="13.8" x14ac:dyDescent="0.25"/>
    <row r="5" spans="1:3" s="2" customFormat="1" ht="13.8" x14ac:dyDescent="0.25">
      <c r="A5" s="2" t="s">
        <v>1</v>
      </c>
    </row>
    <row r="6" spans="1:3" s="2" customFormat="1" ht="13.8" x14ac:dyDescent="0.25">
      <c r="A6" s="2" t="s">
        <v>2</v>
      </c>
    </row>
    <row r="7" spans="1:3" s="2" customFormat="1" ht="13.8" x14ac:dyDescent="0.25"/>
    <row r="8" spans="1:3" s="2" customFormat="1" ht="13.8" x14ac:dyDescent="0.25">
      <c r="A8" s="2" t="s">
        <v>3</v>
      </c>
    </row>
    <row r="9" spans="1:3" s="2" customFormat="1" ht="13.8" x14ac:dyDescent="0.25">
      <c r="B9" s="4" t="s">
        <v>4</v>
      </c>
    </row>
    <row r="10" spans="1:3" s="2" customFormat="1" ht="13.8" x14ac:dyDescent="0.25">
      <c r="A10" s="2" t="s">
        <v>5</v>
      </c>
      <c r="B10" s="4"/>
    </row>
    <row r="11" spans="1:3" s="2" customFormat="1" ht="13.8" x14ac:dyDescent="0.25">
      <c r="A11" s="2" t="s">
        <v>6</v>
      </c>
      <c r="B11" s="4"/>
    </row>
    <row r="12" spans="1:3" s="2" customFormat="1" ht="13.8" x14ac:dyDescent="0.25"/>
    <row r="13" spans="1:3" s="2" customFormat="1" ht="15.6" x14ac:dyDescent="0.3">
      <c r="A13" s="3" t="s">
        <v>7</v>
      </c>
    </row>
    <row r="14" spans="1:3" s="2" customFormat="1" ht="13.8" x14ac:dyDescent="0.25"/>
    <row r="15" spans="1:3" s="2" customFormat="1" ht="13.8" x14ac:dyDescent="0.25">
      <c r="B15" s="5" t="s">
        <v>8</v>
      </c>
      <c r="C15" s="5" t="s">
        <v>9</v>
      </c>
    </row>
    <row r="16" spans="1:3" s="2" customFormat="1" ht="13.8" x14ac:dyDescent="0.25">
      <c r="B16" s="6">
        <v>44420</v>
      </c>
      <c r="C16" s="7">
        <v>2</v>
      </c>
    </row>
    <row r="17" spans="1:4" s="2" customFormat="1" ht="13.8" x14ac:dyDescent="0.25">
      <c r="B17" s="6">
        <v>44450</v>
      </c>
      <c r="C17" s="7">
        <v>4</v>
      </c>
    </row>
    <row r="18" spans="1:4" s="2" customFormat="1" ht="13.8" x14ac:dyDescent="0.25">
      <c r="B18" s="6">
        <v>44480</v>
      </c>
      <c r="C18" s="7">
        <v>5</v>
      </c>
    </row>
    <row r="19" spans="1:4" s="2" customFormat="1" ht="13.8" x14ac:dyDescent="0.25">
      <c r="B19" s="6">
        <v>44510</v>
      </c>
      <c r="C19" s="7">
        <v>1</v>
      </c>
    </row>
    <row r="20" spans="1:4" s="2" customFormat="1" ht="13.8" x14ac:dyDescent="0.25">
      <c r="B20" s="6">
        <v>44540</v>
      </c>
      <c r="C20" s="7">
        <v>0</v>
      </c>
    </row>
    <row r="21" spans="1:4" s="2" customFormat="1" ht="13.8" x14ac:dyDescent="0.25">
      <c r="B21" s="6">
        <v>44570</v>
      </c>
      <c r="C21" s="7">
        <v>2</v>
      </c>
    </row>
    <row r="22" spans="1:4" s="2" customFormat="1" ht="13.8" x14ac:dyDescent="0.25">
      <c r="B22" s="6">
        <v>44600</v>
      </c>
      <c r="C22" s="7">
        <v>1</v>
      </c>
    </row>
    <row r="23" spans="1:4" s="2" customFormat="1" ht="13.8" x14ac:dyDescent="0.25">
      <c r="B23" s="8"/>
      <c r="C23" s="9">
        <f>SUM(C16:C22)</f>
        <v>15</v>
      </c>
    </row>
    <row r="24" spans="1:4" s="2" customFormat="1" ht="13.8" x14ac:dyDescent="0.25"/>
    <row r="25" spans="1:4" s="2" customFormat="1" ht="15.6" x14ac:dyDescent="0.3">
      <c r="A25" s="3" t="s">
        <v>10</v>
      </c>
    </row>
    <row r="26" spans="1:4" s="2" customFormat="1" ht="13.8" x14ac:dyDescent="0.25"/>
    <row r="27" spans="1:4" s="2" customFormat="1" ht="13.8" x14ac:dyDescent="0.25">
      <c r="A27" s="2" t="s">
        <v>11</v>
      </c>
    </row>
    <row r="28" spans="1:4" s="2" customFormat="1" ht="13.8" x14ac:dyDescent="0.25"/>
    <row r="29" spans="1:4" s="2" customFormat="1" ht="13.8" x14ac:dyDescent="0.25">
      <c r="B29" s="5" t="s">
        <v>8</v>
      </c>
      <c r="C29" s="5" t="s">
        <v>9</v>
      </c>
      <c r="D29" s="5" t="s">
        <v>12</v>
      </c>
    </row>
    <row r="30" spans="1:4" s="2" customFormat="1" ht="13.8" x14ac:dyDescent="0.25">
      <c r="B30" s="6">
        <v>44420</v>
      </c>
      <c r="C30" s="7">
        <v>2</v>
      </c>
      <c r="D30" s="7">
        <v>1</v>
      </c>
    </row>
    <row r="31" spans="1:4" s="2" customFormat="1" ht="13.8" x14ac:dyDescent="0.25">
      <c r="B31" s="6">
        <v>44450</v>
      </c>
      <c r="C31" s="7">
        <v>4</v>
      </c>
      <c r="D31" s="7"/>
    </row>
    <row r="32" spans="1:4" s="2" customFormat="1" ht="13.8" x14ac:dyDescent="0.25">
      <c r="B32" s="6">
        <v>44480</v>
      </c>
      <c r="C32" s="7">
        <v>5</v>
      </c>
      <c r="D32" s="7"/>
    </row>
    <row r="33" spans="2:4" s="2" customFormat="1" ht="13.8" x14ac:dyDescent="0.25">
      <c r="B33" s="6">
        <v>44510</v>
      </c>
      <c r="C33" s="7">
        <v>1</v>
      </c>
      <c r="D33" s="7"/>
    </row>
    <row r="34" spans="2:4" s="2" customFormat="1" ht="13.8" x14ac:dyDescent="0.25">
      <c r="B34" s="6">
        <v>44540</v>
      </c>
      <c r="C34" s="7">
        <v>0</v>
      </c>
      <c r="D34" s="7">
        <v>1</v>
      </c>
    </row>
    <row r="35" spans="2:4" s="2" customFormat="1" ht="13.8" x14ac:dyDescent="0.25">
      <c r="B35" s="6">
        <v>44570</v>
      </c>
      <c r="C35" s="7">
        <v>2</v>
      </c>
      <c r="D35" s="7"/>
    </row>
    <row r="36" spans="2:4" s="2" customFormat="1" ht="13.8" x14ac:dyDescent="0.25">
      <c r="B36" s="6">
        <v>44600</v>
      </c>
      <c r="C36" s="7">
        <v>1</v>
      </c>
      <c r="D36" s="7"/>
    </row>
    <row r="37" spans="2:4" s="2" customFormat="1" ht="13.8" x14ac:dyDescent="0.25">
      <c r="B37" s="8"/>
      <c r="C37" s="9"/>
      <c r="D37" s="9"/>
    </row>
    <row r="38" spans="2:4" s="2" customFormat="1" ht="13.8" x14ac:dyDescent="0.25"/>
    <row r="39" spans="2:4" s="2" customFormat="1" ht="13.8"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B7FAE-8772-4202-8315-A3D4C3041819}">
  <dimension ref="A1:AB59"/>
  <sheetViews>
    <sheetView topLeftCell="A29" workbookViewId="0">
      <selection activeCell="A2" sqref="A2"/>
    </sheetView>
  </sheetViews>
  <sheetFormatPr baseColWidth="10" defaultRowHeight="14.4" x14ac:dyDescent="0.3"/>
  <sheetData>
    <row r="1" spans="1:17" s="46" customFormat="1" ht="22.8" x14ac:dyDescent="0.4">
      <c r="A1" s="44" t="s">
        <v>187</v>
      </c>
      <c r="B1" s="45"/>
      <c r="E1" s="47"/>
      <c r="F1" s="48"/>
      <c r="J1" s="49"/>
    </row>
    <row r="2" spans="1:17" s="46" customFormat="1" ht="15.6" x14ac:dyDescent="0.3">
      <c r="B2" s="45"/>
      <c r="E2" s="47"/>
      <c r="F2" s="48"/>
      <c r="K2" s="111"/>
      <c r="L2" s="111"/>
      <c r="M2" s="111"/>
      <c r="N2" s="111"/>
      <c r="O2" s="111"/>
      <c r="P2" s="111"/>
      <c r="Q2" s="111"/>
    </row>
    <row r="3" spans="1:17" s="46" customFormat="1" ht="15.6" x14ac:dyDescent="0.3">
      <c r="A3" s="50" t="s">
        <v>0</v>
      </c>
      <c r="B3" s="45"/>
      <c r="E3" s="47"/>
      <c r="F3" s="48"/>
    </row>
    <row r="4" spans="1:17" s="46" customFormat="1" ht="13.8" x14ac:dyDescent="0.25">
      <c r="B4" s="45"/>
      <c r="E4" s="47"/>
      <c r="F4" s="48"/>
    </row>
    <row r="5" spans="1:17" s="46" customFormat="1" ht="13.8" x14ac:dyDescent="0.25">
      <c r="A5" s="46" t="s">
        <v>133</v>
      </c>
      <c r="B5" s="45"/>
      <c r="E5" s="47"/>
      <c r="F5" s="48"/>
    </row>
    <row r="6" spans="1:17" s="46" customFormat="1" ht="13.8" x14ac:dyDescent="0.25">
      <c r="A6" s="46" t="s">
        <v>134</v>
      </c>
      <c r="B6" s="45"/>
      <c r="E6" s="47"/>
      <c r="F6" s="48"/>
    </row>
    <row r="7" spans="1:17" s="46" customFormat="1" ht="13.8" x14ac:dyDescent="0.25">
      <c r="A7" s="46" t="s">
        <v>135</v>
      </c>
      <c r="B7" s="45"/>
      <c r="E7" s="47"/>
      <c r="F7" s="48"/>
    </row>
    <row r="8" spans="1:17" s="46" customFormat="1" ht="13.8" x14ac:dyDescent="0.25">
      <c r="B8" s="45"/>
      <c r="E8" s="47"/>
      <c r="F8" s="48"/>
    </row>
    <row r="9" spans="1:17" s="46" customFormat="1" ht="13.8" x14ac:dyDescent="0.25">
      <c r="A9" s="46" t="s">
        <v>136</v>
      </c>
      <c r="B9" s="45"/>
      <c r="E9" s="47"/>
      <c r="F9" s="48"/>
    </row>
    <row r="10" spans="1:17" s="46" customFormat="1" ht="13.8" x14ac:dyDescent="0.25">
      <c r="B10" s="45"/>
      <c r="E10" s="47"/>
      <c r="F10" s="48"/>
    </row>
    <row r="11" spans="1:17" s="46" customFormat="1" ht="13.8" x14ac:dyDescent="0.25">
      <c r="A11" s="51" t="s">
        <v>137</v>
      </c>
      <c r="B11" s="45"/>
      <c r="E11" s="47"/>
      <c r="F11" s="48"/>
    </row>
    <row r="12" spans="1:17" s="46" customFormat="1" ht="13.8" x14ac:dyDescent="0.25">
      <c r="A12" s="52" t="s">
        <v>138</v>
      </c>
      <c r="B12" s="45"/>
      <c r="E12" s="47"/>
      <c r="F12" s="48"/>
    </row>
    <row r="13" spans="1:17" s="46" customFormat="1" ht="13.8" x14ac:dyDescent="0.25">
      <c r="A13" s="52" t="s">
        <v>139</v>
      </c>
      <c r="B13" s="45"/>
      <c r="E13" s="47"/>
      <c r="F13" s="48"/>
    </row>
    <row r="14" spans="1:17" s="46" customFormat="1" ht="13.8" x14ac:dyDescent="0.25">
      <c r="A14" s="52" t="s">
        <v>140</v>
      </c>
      <c r="B14" s="45"/>
      <c r="E14" s="47"/>
      <c r="F14" s="48"/>
    </row>
    <row r="15" spans="1:17" s="46" customFormat="1" ht="13.8" x14ac:dyDescent="0.25">
      <c r="A15" s="52" t="s">
        <v>141</v>
      </c>
      <c r="B15" s="45"/>
      <c r="E15" s="47"/>
      <c r="F15" s="48"/>
    </row>
    <row r="16" spans="1:17" s="46" customFormat="1" ht="13.8" x14ac:dyDescent="0.25">
      <c r="A16" s="52" t="s">
        <v>142</v>
      </c>
      <c r="B16" s="45"/>
      <c r="E16" s="47"/>
      <c r="F16" s="48"/>
    </row>
    <row r="17" spans="1:28" s="46" customFormat="1" ht="13.8" x14ac:dyDescent="0.25">
      <c r="A17" s="52" t="s">
        <v>143</v>
      </c>
      <c r="B17" s="45"/>
      <c r="E17" s="47"/>
      <c r="F17" s="48"/>
    </row>
    <row r="18" spans="1:28" s="46" customFormat="1" x14ac:dyDescent="0.3">
      <c r="A18" s="53" t="s">
        <v>144</v>
      </c>
      <c r="B18" s="54"/>
      <c r="E18" s="47"/>
      <c r="F18" s="48"/>
    </row>
    <row r="19" spans="1:28" s="46" customFormat="1" ht="13.8" x14ac:dyDescent="0.25">
      <c r="A19" s="52" t="s">
        <v>145</v>
      </c>
      <c r="B19" s="45"/>
      <c r="E19" s="47"/>
      <c r="F19" s="48"/>
    </row>
    <row r="20" spans="1:28" s="46" customFormat="1" ht="13.8" x14ac:dyDescent="0.25">
      <c r="A20" s="55"/>
      <c r="B20" s="45"/>
      <c r="E20" s="47"/>
      <c r="F20" s="48"/>
    </row>
    <row r="21" spans="1:28" s="46" customFormat="1" ht="13.8" x14ac:dyDescent="0.25">
      <c r="A21" s="46" t="s">
        <v>146</v>
      </c>
      <c r="B21" s="45"/>
      <c r="E21" s="47"/>
      <c r="F21" s="48"/>
    </row>
    <row r="22" spans="1:28" s="46" customFormat="1" ht="13.8" x14ac:dyDescent="0.25">
      <c r="B22" s="45"/>
      <c r="E22" s="47"/>
      <c r="F22" s="48"/>
    </row>
    <row r="23" spans="1:28" s="2" customFormat="1" ht="15.6" x14ac:dyDescent="0.3">
      <c r="A23" s="3" t="s">
        <v>7</v>
      </c>
      <c r="B23" s="56"/>
      <c r="E23" s="21"/>
      <c r="F23" s="57"/>
    </row>
    <row r="24" spans="1:28" s="2" customFormat="1" ht="13.8" x14ac:dyDescent="0.25">
      <c r="B24" s="56"/>
      <c r="E24" s="21"/>
      <c r="F24" s="57"/>
    </row>
    <row r="25" spans="1:28" s="11" customFormat="1" x14ac:dyDescent="0.3">
      <c r="A25" s="24" t="s">
        <v>98</v>
      </c>
      <c r="B25" s="58" t="s">
        <v>147</v>
      </c>
      <c r="C25" s="24" t="s">
        <v>148</v>
      </c>
      <c r="D25" s="24" t="s">
        <v>149</v>
      </c>
      <c r="E25" s="16" t="s">
        <v>150</v>
      </c>
      <c r="F25" s="5" t="s">
        <v>151</v>
      </c>
      <c r="G25" s="24" t="s">
        <v>152</v>
      </c>
      <c r="I25" s="59" t="s">
        <v>153</v>
      </c>
      <c r="J25" s="65" t="s">
        <v>154</v>
      </c>
      <c r="K25" s="65" t="s">
        <v>155</v>
      </c>
      <c r="L25" t="s">
        <v>156</v>
      </c>
      <c r="M25"/>
      <c r="N25"/>
      <c r="O25"/>
      <c r="P25"/>
      <c r="Q25"/>
      <c r="R25"/>
      <c r="S25"/>
      <c r="T25"/>
      <c r="U25"/>
      <c r="V25"/>
      <c r="W25"/>
      <c r="X25"/>
      <c r="Y25"/>
      <c r="Z25"/>
      <c r="AA25"/>
      <c r="AB25"/>
    </row>
    <row r="26" spans="1:28" s="2" customFormat="1" ht="15.6" x14ac:dyDescent="0.3">
      <c r="A26" s="60" t="s">
        <v>157</v>
      </c>
      <c r="B26" s="61">
        <v>42091</v>
      </c>
      <c r="C26" s="60" t="s">
        <v>158</v>
      </c>
      <c r="D26" s="60" t="s">
        <v>159</v>
      </c>
      <c r="E26" s="62">
        <v>77</v>
      </c>
      <c r="F26" s="7" t="s">
        <v>160</v>
      </c>
      <c r="G26" s="60">
        <v>1</v>
      </c>
      <c r="I26" s="63"/>
      <c r="J26" s="64" t="s">
        <v>157</v>
      </c>
      <c r="K26">
        <v>77</v>
      </c>
      <c r="L26">
        <v>1</v>
      </c>
      <c r="M26"/>
      <c r="N26"/>
      <c r="O26"/>
      <c r="P26"/>
      <c r="Q26"/>
      <c r="R26"/>
      <c r="S26"/>
      <c r="T26"/>
      <c r="U26"/>
      <c r="V26"/>
      <c r="W26"/>
      <c r="X26"/>
      <c r="Y26"/>
      <c r="Z26"/>
      <c r="AA26"/>
      <c r="AB26"/>
    </row>
    <row r="27" spans="1:28" s="2" customFormat="1" ht="15.6" x14ac:dyDescent="0.3">
      <c r="A27" s="60" t="s">
        <v>161</v>
      </c>
      <c r="B27" s="61">
        <v>42098</v>
      </c>
      <c r="C27" s="60" t="s">
        <v>162</v>
      </c>
      <c r="D27" s="60" t="s">
        <v>159</v>
      </c>
      <c r="E27" s="62">
        <v>85</v>
      </c>
      <c r="F27" s="7" t="s">
        <v>163</v>
      </c>
      <c r="G27" s="60">
        <v>1</v>
      </c>
      <c r="I27" s="63"/>
      <c r="J27" s="64" t="s">
        <v>161</v>
      </c>
      <c r="K27">
        <v>1204</v>
      </c>
      <c r="L27">
        <v>15</v>
      </c>
      <c r="M27"/>
      <c r="N27"/>
      <c r="O27"/>
      <c r="P27"/>
      <c r="Q27"/>
      <c r="R27"/>
      <c r="S27"/>
      <c r="T27"/>
      <c r="U27"/>
      <c r="V27"/>
      <c r="W27"/>
      <c r="X27"/>
      <c r="Y27"/>
      <c r="Z27"/>
      <c r="AA27"/>
      <c r="AB27"/>
    </row>
    <row r="28" spans="1:28" s="2" customFormat="1" ht="15.6" x14ac:dyDescent="0.3">
      <c r="A28" s="60" t="s">
        <v>161</v>
      </c>
      <c r="B28" s="61">
        <v>42100</v>
      </c>
      <c r="C28" s="60" t="s">
        <v>164</v>
      </c>
      <c r="D28" s="60" t="s">
        <v>159</v>
      </c>
      <c r="E28" s="62">
        <v>170</v>
      </c>
      <c r="F28" s="7" t="s">
        <v>165</v>
      </c>
      <c r="G28" s="60">
        <v>2</v>
      </c>
      <c r="I28" s="63"/>
      <c r="J28" s="64" t="s">
        <v>166</v>
      </c>
      <c r="K28">
        <v>1007.5</v>
      </c>
      <c r="L28">
        <v>12</v>
      </c>
    </row>
    <row r="29" spans="1:28" s="2" customFormat="1" x14ac:dyDescent="0.3">
      <c r="A29" s="60" t="s">
        <v>161</v>
      </c>
      <c r="B29" s="61">
        <v>42106</v>
      </c>
      <c r="C29" s="60" t="s">
        <v>167</v>
      </c>
      <c r="D29" s="60" t="s">
        <v>168</v>
      </c>
      <c r="E29" s="62">
        <v>95</v>
      </c>
      <c r="F29" s="7" t="s">
        <v>165</v>
      </c>
      <c r="G29" s="60">
        <v>1</v>
      </c>
      <c r="J29" s="64" t="s">
        <v>169</v>
      </c>
      <c r="K29">
        <v>275</v>
      </c>
      <c r="L29">
        <v>3</v>
      </c>
    </row>
    <row r="30" spans="1:28" s="2" customFormat="1" x14ac:dyDescent="0.3">
      <c r="A30" s="60" t="s">
        <v>161</v>
      </c>
      <c r="B30" s="61">
        <v>42107</v>
      </c>
      <c r="C30" s="60" t="s">
        <v>170</v>
      </c>
      <c r="D30" s="60" t="s">
        <v>159</v>
      </c>
      <c r="E30" s="62">
        <v>80</v>
      </c>
      <c r="F30" s="7" t="s">
        <v>163</v>
      </c>
      <c r="G30" s="60">
        <v>2</v>
      </c>
      <c r="J30" s="64" t="s">
        <v>171</v>
      </c>
      <c r="K30">
        <v>2563.5</v>
      </c>
      <c r="L30">
        <v>31</v>
      </c>
    </row>
    <row r="31" spans="1:28" s="2" customFormat="1" x14ac:dyDescent="0.3">
      <c r="A31" s="60" t="s">
        <v>161</v>
      </c>
      <c r="B31" s="61">
        <v>42109</v>
      </c>
      <c r="C31" s="60" t="s">
        <v>172</v>
      </c>
      <c r="D31" s="60" t="s">
        <v>159</v>
      </c>
      <c r="E31" s="62">
        <v>85</v>
      </c>
      <c r="F31" s="7" t="s">
        <v>165</v>
      </c>
      <c r="G31" s="60">
        <v>1</v>
      </c>
      <c r="J31"/>
      <c r="K31"/>
      <c r="L31"/>
    </row>
    <row r="32" spans="1:28" s="2" customFormat="1" x14ac:dyDescent="0.3">
      <c r="A32" s="60" t="s">
        <v>161</v>
      </c>
      <c r="B32" s="61">
        <v>42113</v>
      </c>
      <c r="C32" s="60" t="s">
        <v>173</v>
      </c>
      <c r="D32" s="60" t="s">
        <v>168</v>
      </c>
      <c r="E32" s="62">
        <v>190</v>
      </c>
      <c r="F32" s="7" t="s">
        <v>163</v>
      </c>
      <c r="G32" s="60">
        <v>2</v>
      </c>
      <c r="J32"/>
      <c r="K32"/>
      <c r="L32"/>
    </row>
    <row r="33" spans="1:12" s="2" customFormat="1" x14ac:dyDescent="0.3">
      <c r="A33" s="60" t="s">
        <v>161</v>
      </c>
      <c r="B33" s="61">
        <v>42117</v>
      </c>
      <c r="C33" s="60" t="s">
        <v>174</v>
      </c>
      <c r="D33" s="60" t="s">
        <v>175</v>
      </c>
      <c r="E33" s="62">
        <v>329</v>
      </c>
      <c r="F33" s="7" t="s">
        <v>176</v>
      </c>
      <c r="G33" s="60">
        <v>4</v>
      </c>
      <c r="J33"/>
      <c r="K33"/>
      <c r="L33"/>
    </row>
    <row r="34" spans="1:12" s="2" customFormat="1" x14ac:dyDescent="0.3">
      <c r="A34" s="60" t="s">
        <v>161</v>
      </c>
      <c r="B34" s="61">
        <v>42124</v>
      </c>
      <c r="C34" s="60" t="s">
        <v>177</v>
      </c>
      <c r="D34" s="60" t="s">
        <v>159</v>
      </c>
      <c r="E34" s="62">
        <v>170</v>
      </c>
      <c r="F34" s="7" t="s">
        <v>160</v>
      </c>
      <c r="G34" s="60">
        <v>2</v>
      </c>
      <c r="J34"/>
      <c r="K34"/>
      <c r="L34"/>
    </row>
    <row r="35" spans="1:12" s="2" customFormat="1" x14ac:dyDescent="0.3">
      <c r="A35" s="60" t="s">
        <v>166</v>
      </c>
      <c r="B35" s="61">
        <v>42125</v>
      </c>
      <c r="C35" s="60" t="s">
        <v>178</v>
      </c>
      <c r="D35" s="60" t="s">
        <v>159</v>
      </c>
      <c r="E35" s="62">
        <v>170</v>
      </c>
      <c r="F35" s="7" t="s">
        <v>165</v>
      </c>
      <c r="G35" s="60">
        <v>2</v>
      </c>
      <c r="J35"/>
      <c r="K35"/>
      <c r="L35"/>
    </row>
    <row r="36" spans="1:12" s="2" customFormat="1" x14ac:dyDescent="0.3">
      <c r="A36" s="60" t="s">
        <v>166</v>
      </c>
      <c r="B36" s="61">
        <v>42140</v>
      </c>
      <c r="C36" s="60" t="s">
        <v>179</v>
      </c>
      <c r="D36" s="60" t="s">
        <v>159</v>
      </c>
      <c r="E36" s="62">
        <v>260</v>
      </c>
      <c r="F36" s="7" t="s">
        <v>165</v>
      </c>
      <c r="G36" s="60">
        <v>3</v>
      </c>
      <c r="J36"/>
      <c r="K36"/>
      <c r="L36"/>
    </row>
    <row r="37" spans="1:12" s="2" customFormat="1" x14ac:dyDescent="0.3">
      <c r="A37" s="60" t="s">
        <v>166</v>
      </c>
      <c r="B37" s="61">
        <v>42142</v>
      </c>
      <c r="C37" s="60" t="s">
        <v>180</v>
      </c>
      <c r="D37" s="60" t="s">
        <v>175</v>
      </c>
      <c r="E37" s="62">
        <v>95</v>
      </c>
      <c r="F37" s="7" t="s">
        <v>176</v>
      </c>
      <c r="G37" s="60">
        <v>1</v>
      </c>
      <c r="J37"/>
      <c r="K37"/>
      <c r="L37"/>
    </row>
    <row r="38" spans="1:12" s="2" customFormat="1" x14ac:dyDescent="0.3">
      <c r="A38" s="60" t="s">
        <v>166</v>
      </c>
      <c r="B38" s="61">
        <v>42146</v>
      </c>
      <c r="C38" s="60" t="s">
        <v>181</v>
      </c>
      <c r="D38" s="60" t="s">
        <v>168</v>
      </c>
      <c r="E38" s="62">
        <v>100</v>
      </c>
      <c r="F38" s="7" t="s">
        <v>163</v>
      </c>
      <c r="G38" s="60">
        <v>1</v>
      </c>
      <c r="J38"/>
      <c r="K38"/>
      <c r="L38"/>
    </row>
    <row r="39" spans="1:12" s="2" customFormat="1" x14ac:dyDescent="0.3">
      <c r="A39" s="60" t="s">
        <v>166</v>
      </c>
      <c r="B39" s="61">
        <v>42150</v>
      </c>
      <c r="C39" s="60" t="s">
        <v>182</v>
      </c>
      <c r="D39" s="60" t="s">
        <v>159</v>
      </c>
      <c r="E39" s="62">
        <v>382.5</v>
      </c>
      <c r="F39" s="7" t="s">
        <v>165</v>
      </c>
      <c r="G39" s="60">
        <v>5</v>
      </c>
      <c r="J39"/>
      <c r="K39"/>
      <c r="L39"/>
    </row>
    <row r="40" spans="1:12" s="2" customFormat="1" x14ac:dyDescent="0.3">
      <c r="A40" s="60" t="s">
        <v>169</v>
      </c>
      <c r="B40" s="61">
        <v>42157</v>
      </c>
      <c r="C40" s="60" t="s">
        <v>183</v>
      </c>
      <c r="D40" s="60" t="s">
        <v>159</v>
      </c>
      <c r="E40" s="62">
        <v>85</v>
      </c>
      <c r="F40" s="7" t="s">
        <v>165</v>
      </c>
      <c r="G40" s="60">
        <v>1</v>
      </c>
      <c r="J40"/>
      <c r="K40"/>
      <c r="L40"/>
    </row>
    <row r="41" spans="1:12" s="2" customFormat="1" x14ac:dyDescent="0.3">
      <c r="A41" s="60" t="s">
        <v>169</v>
      </c>
      <c r="B41" s="61">
        <v>42160</v>
      </c>
      <c r="C41" s="60" t="s">
        <v>184</v>
      </c>
      <c r="D41" s="60" t="s">
        <v>175</v>
      </c>
      <c r="E41" s="62">
        <v>95</v>
      </c>
      <c r="F41" s="7" t="s">
        <v>176</v>
      </c>
      <c r="G41" s="60">
        <v>1</v>
      </c>
      <c r="J41"/>
      <c r="K41"/>
      <c r="L41"/>
    </row>
    <row r="42" spans="1:12" s="2" customFormat="1" x14ac:dyDescent="0.3">
      <c r="A42" s="60" t="s">
        <v>169</v>
      </c>
      <c r="B42" s="61">
        <v>42162</v>
      </c>
      <c r="C42" s="60" t="s">
        <v>185</v>
      </c>
      <c r="D42" s="60" t="s">
        <v>168</v>
      </c>
      <c r="E42" s="62">
        <v>95</v>
      </c>
      <c r="F42" s="7" t="s">
        <v>163</v>
      </c>
      <c r="G42" s="60">
        <v>1</v>
      </c>
      <c r="J42"/>
      <c r="K42"/>
      <c r="L42"/>
    </row>
    <row r="43" spans="1:12" s="2" customFormat="1" ht="13.8" x14ac:dyDescent="0.25">
      <c r="B43" s="56"/>
      <c r="E43" s="21"/>
      <c r="F43" s="57"/>
    </row>
    <row r="44" spans="1:12" s="2" customFormat="1" ht="15.6" x14ac:dyDescent="0.3">
      <c r="A44" s="3" t="s">
        <v>10</v>
      </c>
      <c r="B44" s="56"/>
      <c r="E44" s="21"/>
      <c r="F44" s="57"/>
    </row>
    <row r="45" spans="1:12" s="2" customFormat="1" ht="13.8" x14ac:dyDescent="0.25">
      <c r="B45" s="56"/>
      <c r="E45" s="21"/>
      <c r="F45" s="57"/>
    </row>
    <row r="46" spans="1:12" s="2" customFormat="1" ht="13.8" x14ac:dyDescent="0.25">
      <c r="A46" s="2" t="s">
        <v>186</v>
      </c>
      <c r="B46" s="56"/>
      <c r="E46" s="21"/>
      <c r="F46" s="57"/>
    </row>
    <row r="47" spans="1:12" s="2" customFormat="1" ht="13.8" x14ac:dyDescent="0.25">
      <c r="B47" s="56"/>
      <c r="E47" s="21"/>
      <c r="F47" s="57"/>
    </row>
    <row r="48" spans="1:12" s="2" customFormat="1" ht="13.8" x14ac:dyDescent="0.25">
      <c r="B48" s="56"/>
      <c r="E48" s="21"/>
      <c r="F48" s="57"/>
    </row>
    <row r="49" spans="2:6" s="2" customFormat="1" ht="13.8" x14ac:dyDescent="0.25">
      <c r="B49" s="56"/>
      <c r="E49" s="21"/>
      <c r="F49" s="57"/>
    </row>
    <row r="50" spans="2:6" s="2" customFormat="1" ht="13.8" x14ac:dyDescent="0.25">
      <c r="B50" s="56"/>
      <c r="E50" s="21"/>
      <c r="F50" s="57"/>
    </row>
    <row r="51" spans="2:6" s="2" customFormat="1" ht="13.8" x14ac:dyDescent="0.25">
      <c r="B51" s="56"/>
      <c r="E51" s="21"/>
      <c r="F51" s="57"/>
    </row>
    <row r="52" spans="2:6" s="2" customFormat="1" ht="13.8" x14ac:dyDescent="0.25">
      <c r="B52" s="56"/>
      <c r="E52" s="21"/>
      <c r="F52" s="57"/>
    </row>
    <row r="53" spans="2:6" s="2" customFormat="1" ht="13.8" x14ac:dyDescent="0.25">
      <c r="B53" s="56"/>
      <c r="E53" s="21"/>
      <c r="F53" s="57"/>
    </row>
    <row r="54" spans="2:6" s="2" customFormat="1" ht="13.8" x14ac:dyDescent="0.25">
      <c r="B54" s="56"/>
      <c r="E54" s="21"/>
      <c r="F54" s="57"/>
    </row>
    <row r="55" spans="2:6" s="2" customFormat="1" ht="13.8" x14ac:dyDescent="0.25">
      <c r="B55" s="56"/>
      <c r="E55" s="21"/>
      <c r="F55" s="57"/>
    </row>
    <row r="56" spans="2:6" s="2" customFormat="1" ht="13.8" x14ac:dyDescent="0.25">
      <c r="B56" s="56"/>
      <c r="E56" s="21"/>
      <c r="F56" s="57"/>
    </row>
    <row r="57" spans="2:6" s="2" customFormat="1" ht="13.8" x14ac:dyDescent="0.25">
      <c r="B57" s="56"/>
      <c r="E57" s="21"/>
      <c r="F57" s="57"/>
    </row>
    <row r="58" spans="2:6" s="2" customFormat="1" ht="13.8" x14ac:dyDescent="0.25">
      <c r="B58" s="56"/>
      <c r="E58" s="21"/>
      <c r="F58" s="57"/>
    </row>
    <row r="59" spans="2:6" s="2" customFormat="1" ht="13.8" x14ac:dyDescent="0.25">
      <c r="B59" s="56"/>
      <c r="E59" s="21"/>
      <c r="F59" s="57"/>
    </row>
  </sheetData>
  <mergeCells count="1">
    <mergeCell ref="K2:Q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9694F-1EA4-44A8-829F-014A14504898}">
  <dimension ref="A1:O37"/>
  <sheetViews>
    <sheetView workbookViewId="0">
      <selection activeCell="A2" sqref="A2"/>
    </sheetView>
  </sheetViews>
  <sheetFormatPr baseColWidth="10" defaultRowHeight="14.4" x14ac:dyDescent="0.3"/>
  <sheetData>
    <row r="1" spans="1:15" s="2" customFormat="1" ht="22.8" x14ac:dyDescent="0.4">
      <c r="A1" s="1" t="s">
        <v>197</v>
      </c>
      <c r="H1" s="49"/>
      <c r="I1" s="46"/>
      <c r="J1" s="46"/>
      <c r="K1" s="46"/>
      <c r="L1" s="46"/>
      <c r="M1" s="46"/>
      <c r="N1" s="46"/>
      <c r="O1" s="46"/>
    </row>
    <row r="2" spans="1:15" s="2" customFormat="1" ht="15.6" x14ac:dyDescent="0.3">
      <c r="H2" s="46"/>
      <c r="I2" s="111"/>
      <c r="J2" s="111"/>
      <c r="K2" s="111"/>
      <c r="L2" s="111"/>
      <c r="M2" s="111"/>
      <c r="N2" s="111"/>
      <c r="O2" s="111"/>
    </row>
    <row r="3" spans="1:15" s="2" customFormat="1" ht="15.6" x14ac:dyDescent="0.3">
      <c r="A3" s="3" t="s">
        <v>0</v>
      </c>
    </row>
    <row r="4" spans="1:15" s="2" customFormat="1" ht="13.8" x14ac:dyDescent="0.25"/>
    <row r="5" spans="1:15" s="2" customFormat="1" ht="13.8" x14ac:dyDescent="0.25">
      <c r="A5" s="11" t="s">
        <v>188</v>
      </c>
    </row>
    <row r="6" spans="1:15" s="2" customFormat="1" ht="13.8" x14ac:dyDescent="0.25">
      <c r="A6" s="2" t="s">
        <v>189</v>
      </c>
    </row>
    <row r="7" spans="1:15" s="2" customFormat="1" ht="13.8" x14ac:dyDescent="0.25">
      <c r="A7" s="2" t="s">
        <v>190</v>
      </c>
    </row>
    <row r="8" spans="1:15" s="2" customFormat="1" ht="13.8" x14ac:dyDescent="0.25"/>
    <row r="9" spans="1:15" s="2" customFormat="1" ht="13.8" x14ac:dyDescent="0.25">
      <c r="A9" s="2" t="s">
        <v>191</v>
      </c>
    </row>
    <row r="10" spans="1:15" s="2" customFormat="1" ht="13.8" x14ac:dyDescent="0.25">
      <c r="A10" s="2" t="s">
        <v>192</v>
      </c>
    </row>
    <row r="11" spans="1:15" s="2" customFormat="1" ht="13.8" x14ac:dyDescent="0.25"/>
    <row r="12" spans="1:15" s="2" customFormat="1" ht="13.8" x14ac:dyDescent="0.25">
      <c r="A12" s="2" t="s">
        <v>193</v>
      </c>
    </row>
    <row r="13" spans="1:15" s="2" customFormat="1" ht="13.8" x14ac:dyDescent="0.25"/>
    <row r="14" spans="1:15" s="2" customFormat="1" ht="15.6" x14ac:dyDescent="0.3">
      <c r="A14" s="3" t="s">
        <v>7</v>
      </c>
    </row>
    <row r="15" spans="1:15" s="2" customFormat="1" ht="13.8" x14ac:dyDescent="0.25"/>
    <row r="16" spans="1:15" s="41" customFormat="1" ht="13.8" x14ac:dyDescent="0.25">
      <c r="A16" s="41" t="s">
        <v>194</v>
      </c>
    </row>
    <row r="17" spans="1:7" s="41" customFormat="1" ht="13.8" x14ac:dyDescent="0.25"/>
    <row r="18" spans="1:7" s="41" customFormat="1" ht="13.8" x14ac:dyDescent="0.25">
      <c r="B18" s="42" t="s">
        <v>110</v>
      </c>
      <c r="C18" s="42" t="s">
        <v>111</v>
      </c>
      <c r="D18" s="42" t="s">
        <v>112</v>
      </c>
      <c r="E18" s="42" t="s">
        <v>113</v>
      </c>
      <c r="F18" s="42" t="s">
        <v>195</v>
      </c>
      <c r="G18" s="42" t="s">
        <v>115</v>
      </c>
    </row>
    <row r="19" spans="1:7" s="41" customFormat="1" ht="13.8" x14ac:dyDescent="0.25">
      <c r="B19" s="43" t="s">
        <v>116</v>
      </c>
      <c r="C19" s="43" t="s">
        <v>117</v>
      </c>
      <c r="D19" s="43">
        <v>28</v>
      </c>
      <c r="E19" s="43" t="s">
        <v>118</v>
      </c>
      <c r="F19" s="43">
        <v>178</v>
      </c>
      <c r="G19" s="43">
        <v>70</v>
      </c>
    </row>
    <row r="20" spans="1:7" s="41" customFormat="1" ht="13.8" x14ac:dyDescent="0.25">
      <c r="B20" s="43" t="s">
        <v>119</v>
      </c>
      <c r="C20" s="43" t="s">
        <v>120</v>
      </c>
      <c r="D20" s="43">
        <v>31</v>
      </c>
      <c r="E20" s="43" t="s">
        <v>121</v>
      </c>
      <c r="F20" s="43">
        <v>163</v>
      </c>
      <c r="G20" s="43">
        <v>60</v>
      </c>
    </row>
    <row r="21" spans="1:7" s="41" customFormat="1" ht="13.8" x14ac:dyDescent="0.25">
      <c r="B21" s="43" t="s">
        <v>122</v>
      </c>
      <c r="C21" s="43" t="s">
        <v>123</v>
      </c>
      <c r="D21" s="43">
        <v>68</v>
      </c>
      <c r="E21" s="43" t="s">
        <v>118</v>
      </c>
      <c r="F21" s="43">
        <v>177</v>
      </c>
      <c r="G21" s="43">
        <v>76</v>
      </c>
    </row>
    <row r="22" spans="1:7" s="41" customFormat="1" ht="13.8" x14ac:dyDescent="0.25">
      <c r="B22" s="43" t="s">
        <v>124</v>
      </c>
      <c r="C22" s="43" t="s">
        <v>125</v>
      </c>
      <c r="D22" s="43">
        <v>45</v>
      </c>
      <c r="E22" s="43" t="s">
        <v>121</v>
      </c>
      <c r="F22" s="43">
        <v>170</v>
      </c>
      <c r="G22" s="43">
        <v>55</v>
      </c>
    </row>
    <row r="23" spans="1:7" s="41" customFormat="1" ht="13.8" x14ac:dyDescent="0.25">
      <c r="B23" s="43" t="s">
        <v>126</v>
      </c>
      <c r="C23" s="43" t="s">
        <v>127</v>
      </c>
      <c r="D23" s="43">
        <v>39</v>
      </c>
      <c r="E23" s="43" t="s">
        <v>121</v>
      </c>
      <c r="F23" s="43">
        <v>161</v>
      </c>
      <c r="G23" s="43">
        <v>62</v>
      </c>
    </row>
    <row r="24" spans="1:7" s="41" customFormat="1" ht="13.8" x14ac:dyDescent="0.25">
      <c r="B24" s="43" t="s">
        <v>128</v>
      </c>
      <c r="C24" s="43" t="s">
        <v>129</v>
      </c>
      <c r="D24" s="43">
        <v>49</v>
      </c>
      <c r="E24" s="43" t="s">
        <v>118</v>
      </c>
      <c r="F24" s="43">
        <v>177</v>
      </c>
      <c r="G24" s="43">
        <v>74</v>
      </c>
    </row>
    <row r="25" spans="1:7" s="41" customFormat="1" ht="13.8" x14ac:dyDescent="0.25"/>
    <row r="26" spans="1:7" s="41" customFormat="1" ht="15.6" x14ac:dyDescent="0.3">
      <c r="A26" s="3" t="s">
        <v>10</v>
      </c>
    </row>
    <row r="27" spans="1:7" s="41" customFormat="1" ht="13.8" x14ac:dyDescent="0.25"/>
    <row r="28" spans="1:7" s="41" customFormat="1" ht="13.8" x14ac:dyDescent="0.25">
      <c r="A28" s="2" t="s">
        <v>196</v>
      </c>
    </row>
    <row r="29" spans="1:7" s="41" customFormat="1" ht="13.8" x14ac:dyDescent="0.25">
      <c r="A29" s="2"/>
    </row>
    <row r="30" spans="1:7" s="41" customFormat="1" ht="13.8" x14ac:dyDescent="0.25">
      <c r="B30" s="42" t="s">
        <v>110</v>
      </c>
      <c r="C30" s="42" t="s">
        <v>111</v>
      </c>
      <c r="D30" s="42" t="s">
        <v>112</v>
      </c>
      <c r="E30" s="42" t="s">
        <v>113</v>
      </c>
      <c r="F30" s="42" t="s">
        <v>195</v>
      </c>
      <c r="G30" s="42" t="s">
        <v>115</v>
      </c>
    </row>
    <row r="31" spans="1:7" s="41" customFormat="1" ht="13.8" x14ac:dyDescent="0.25">
      <c r="B31" s="43" t="s">
        <v>116</v>
      </c>
      <c r="C31" s="43" t="s">
        <v>117</v>
      </c>
      <c r="D31" s="43">
        <v>28</v>
      </c>
      <c r="E31" s="43" t="s">
        <v>118</v>
      </c>
      <c r="F31" s="43">
        <v>178</v>
      </c>
      <c r="G31" s="43">
        <v>70</v>
      </c>
    </row>
    <row r="32" spans="1:7" s="41" customFormat="1" ht="13.8" x14ac:dyDescent="0.25">
      <c r="B32" s="43" t="s">
        <v>119</v>
      </c>
      <c r="C32" s="43" t="s">
        <v>120</v>
      </c>
      <c r="D32" s="43">
        <v>31</v>
      </c>
      <c r="E32" s="43" t="s">
        <v>121</v>
      </c>
      <c r="F32" s="43">
        <v>163</v>
      </c>
      <c r="G32" s="43">
        <v>60</v>
      </c>
    </row>
    <row r="33" spans="2:7" s="41" customFormat="1" ht="13.8" x14ac:dyDescent="0.25">
      <c r="B33" s="43" t="s">
        <v>122</v>
      </c>
      <c r="C33" s="43" t="s">
        <v>123</v>
      </c>
      <c r="D33" s="43">
        <v>68</v>
      </c>
      <c r="E33" s="43" t="s">
        <v>118</v>
      </c>
      <c r="F33" s="43">
        <v>177</v>
      </c>
      <c r="G33" s="43">
        <v>76</v>
      </c>
    </row>
    <row r="34" spans="2:7" s="41" customFormat="1" ht="13.8" x14ac:dyDescent="0.25">
      <c r="B34" s="43" t="s">
        <v>124</v>
      </c>
      <c r="C34" s="43" t="s">
        <v>125</v>
      </c>
      <c r="D34" s="43">
        <v>45</v>
      </c>
      <c r="E34" s="43" t="s">
        <v>121</v>
      </c>
      <c r="F34" s="43">
        <v>170</v>
      </c>
      <c r="G34" s="43">
        <v>55</v>
      </c>
    </row>
    <row r="35" spans="2:7" s="41" customFormat="1" ht="13.8" x14ac:dyDescent="0.25">
      <c r="B35" s="43" t="s">
        <v>126</v>
      </c>
      <c r="C35" s="43" t="s">
        <v>127</v>
      </c>
      <c r="D35" s="43">
        <v>39</v>
      </c>
      <c r="E35" s="43" t="s">
        <v>121</v>
      </c>
      <c r="F35" s="43">
        <v>161</v>
      </c>
      <c r="G35" s="43">
        <v>62</v>
      </c>
    </row>
    <row r="36" spans="2:7" s="41" customFormat="1" ht="13.8" x14ac:dyDescent="0.25">
      <c r="B36" s="43" t="s">
        <v>128</v>
      </c>
      <c r="C36" s="43" t="s">
        <v>129</v>
      </c>
      <c r="D36" s="43">
        <v>49</v>
      </c>
      <c r="E36" s="43" t="s">
        <v>118</v>
      </c>
      <c r="F36" s="43">
        <v>177</v>
      </c>
      <c r="G36" s="43">
        <v>74</v>
      </c>
    </row>
    <row r="37" spans="2:7" s="41" customFormat="1" ht="13.8" x14ac:dyDescent="0.25"/>
  </sheetData>
  <mergeCells count="1">
    <mergeCell ref="I2:O2"/>
  </mergeCells>
  <conditionalFormatting sqref="D19:D24">
    <cfRule type="cellIs" dxfId="1" priority="2" operator="greaterThan">
      <formula>40</formula>
    </cfRule>
  </conditionalFormatting>
  <conditionalFormatting sqref="F19:F24">
    <cfRule type="cellIs" dxfId="0" priority="1" operator="greaterThan">
      <formula>170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BE648-718B-4EE0-AFA9-0C61E4EEF865}">
  <dimension ref="A1:E23"/>
  <sheetViews>
    <sheetView workbookViewId="0">
      <selection sqref="A1:XFD1"/>
    </sheetView>
  </sheetViews>
  <sheetFormatPr baseColWidth="10" defaultRowHeight="14.4" x14ac:dyDescent="0.3"/>
  <cols>
    <col min="3" max="3" width="48.88671875" customWidth="1"/>
  </cols>
  <sheetData>
    <row r="1" spans="1:5" s="2" customFormat="1" ht="22.8" x14ac:dyDescent="0.4">
      <c r="A1" s="1" t="s">
        <v>207</v>
      </c>
    </row>
    <row r="2" spans="1:5" s="2" customFormat="1" ht="13.8" x14ac:dyDescent="0.25"/>
    <row r="3" spans="1:5" s="2" customFormat="1" ht="15.6" x14ac:dyDescent="0.3">
      <c r="A3" s="3" t="s">
        <v>0</v>
      </c>
    </row>
    <row r="4" spans="1:5" s="2" customFormat="1" ht="13.8" x14ac:dyDescent="0.25"/>
    <row r="5" spans="1:5" s="2" customFormat="1" ht="13.8" x14ac:dyDescent="0.25">
      <c r="A5" s="2" t="s">
        <v>198</v>
      </c>
    </row>
    <row r="6" spans="1:5" s="2" customFormat="1" ht="13.8" x14ac:dyDescent="0.25"/>
    <row r="7" spans="1:5" s="2" customFormat="1" ht="13.8" x14ac:dyDescent="0.25">
      <c r="A7" s="2" t="s">
        <v>199</v>
      </c>
    </row>
    <row r="8" spans="1:5" s="2" customFormat="1" ht="13.8" x14ac:dyDescent="0.25">
      <c r="B8" s="4" t="s">
        <v>200</v>
      </c>
    </row>
    <row r="9" spans="1:5" s="2" customFormat="1" ht="13.8" x14ac:dyDescent="0.25">
      <c r="B9" s="4"/>
    </row>
    <row r="10" spans="1:5" s="2" customFormat="1" x14ac:dyDescent="0.3">
      <c r="A10" s="2" t="s">
        <v>201</v>
      </c>
      <c r="B10" s="4"/>
      <c r="C10" s="66">
        <f ca="1">TODAY()</f>
        <v>45945</v>
      </c>
      <c r="D10" s="67" t="s">
        <v>202</v>
      </c>
    </row>
    <row r="11" spans="1:5" s="2" customFormat="1" ht="13.8" x14ac:dyDescent="0.25">
      <c r="B11" s="4"/>
    </row>
    <row r="12" spans="1:5" s="2" customFormat="1" ht="15.6" x14ac:dyDescent="0.3">
      <c r="A12" s="3" t="s">
        <v>10</v>
      </c>
    </row>
    <row r="13" spans="1:5" s="2" customFormat="1" ht="13.8" x14ac:dyDescent="0.25"/>
    <row r="14" spans="1:5" s="2" customFormat="1" ht="13.8" x14ac:dyDescent="0.25">
      <c r="A14" s="2" t="s">
        <v>203</v>
      </c>
      <c r="D14" s="17"/>
    </row>
    <row r="15" spans="1:5" s="2" customFormat="1" ht="13.8" x14ac:dyDescent="0.25">
      <c r="E15" s="57"/>
    </row>
    <row r="16" spans="1:5" s="2" customFormat="1" ht="15.6" x14ac:dyDescent="0.3">
      <c r="A16" s="3" t="s">
        <v>204</v>
      </c>
      <c r="E16" s="57"/>
    </row>
    <row r="17" spans="1:5" s="2" customFormat="1" ht="13.8" x14ac:dyDescent="0.25">
      <c r="E17" s="57"/>
    </row>
    <row r="18" spans="1:5" s="2" customFormat="1" ht="13.8" x14ac:dyDescent="0.25">
      <c r="A18" s="2" t="s">
        <v>205</v>
      </c>
      <c r="D18" s="17">
        <f ca="1">TODAY()-DATE(1980,7,19)</f>
        <v>16524</v>
      </c>
    </row>
    <row r="19" spans="1:5" s="2" customFormat="1" ht="13.8" x14ac:dyDescent="0.25"/>
    <row r="20" spans="1:5" s="2" customFormat="1" ht="13.8" x14ac:dyDescent="0.25">
      <c r="A20" s="2" t="s">
        <v>206</v>
      </c>
    </row>
    <row r="21" spans="1:5" s="2" customFormat="1" ht="13.8" x14ac:dyDescent="0.25">
      <c r="E21" s="68"/>
    </row>
    <row r="22" spans="1:5" s="2" customFormat="1" ht="13.8" x14ac:dyDescent="0.25"/>
    <row r="23" spans="1:5" s="2" customFormat="1" ht="13.8"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FCD90-0D15-45EC-B413-F29619277729}">
  <dimension ref="A2:H43"/>
  <sheetViews>
    <sheetView workbookViewId="0">
      <selection activeCell="I12" sqref="I12"/>
    </sheetView>
  </sheetViews>
  <sheetFormatPr baseColWidth="10" defaultRowHeight="14.4" x14ac:dyDescent="0.3"/>
  <sheetData>
    <row r="2" spans="1:7" s="2" customFormat="1" ht="22.8" x14ac:dyDescent="0.4">
      <c r="A2" s="1" t="s">
        <v>250</v>
      </c>
    </row>
    <row r="3" spans="1:7" ht="17.399999999999999" x14ac:dyDescent="0.3">
      <c r="B3" s="69" t="s">
        <v>208</v>
      </c>
    </row>
    <row r="5" spans="1:7" x14ac:dyDescent="0.3">
      <c r="B5" t="s">
        <v>209</v>
      </c>
    </row>
    <row r="7" spans="1:7" x14ac:dyDescent="0.3">
      <c r="B7" t="s">
        <v>210</v>
      </c>
      <c r="C7" t="s">
        <v>211</v>
      </c>
      <c r="E7" s="70" t="s">
        <v>212</v>
      </c>
      <c r="G7" t="s">
        <v>213</v>
      </c>
    </row>
    <row r="8" spans="1:7" x14ac:dyDescent="0.3">
      <c r="B8" t="s">
        <v>214</v>
      </c>
      <c r="C8" t="s">
        <v>215</v>
      </c>
      <c r="E8" s="70" t="s">
        <v>212</v>
      </c>
      <c r="G8" t="s">
        <v>216</v>
      </c>
    </row>
    <row r="9" spans="1:7" x14ac:dyDescent="0.3">
      <c r="B9" t="s">
        <v>217</v>
      </c>
      <c r="C9" t="s">
        <v>218</v>
      </c>
      <c r="E9" s="70" t="s">
        <v>212</v>
      </c>
      <c r="G9" t="s">
        <v>219</v>
      </c>
    </row>
    <row r="10" spans="1:7" x14ac:dyDescent="0.3">
      <c r="B10" t="s">
        <v>220</v>
      </c>
      <c r="C10" t="s">
        <v>221</v>
      </c>
      <c r="E10" s="70" t="s">
        <v>212</v>
      </c>
      <c r="G10" t="s">
        <v>222</v>
      </c>
    </row>
    <row r="11" spans="1:7" x14ac:dyDescent="0.3">
      <c r="B11" t="s">
        <v>223</v>
      </c>
      <c r="C11" t="s">
        <v>224</v>
      </c>
      <c r="E11" s="70" t="s">
        <v>212</v>
      </c>
      <c r="G11" t="s">
        <v>225</v>
      </c>
    </row>
    <row r="12" spans="1:7" x14ac:dyDescent="0.3">
      <c r="B12" t="s">
        <v>226</v>
      </c>
      <c r="C12" t="s">
        <v>227</v>
      </c>
      <c r="E12" s="70" t="s">
        <v>212</v>
      </c>
      <c r="G12" t="s">
        <v>228</v>
      </c>
    </row>
    <row r="14" spans="1:7" x14ac:dyDescent="0.3">
      <c r="B14" t="s">
        <v>229</v>
      </c>
    </row>
    <row r="17" spans="2:8" ht="26.4" x14ac:dyDescent="0.3">
      <c r="F17" s="71" t="s">
        <v>230</v>
      </c>
      <c r="G17" s="71" t="s">
        <v>231</v>
      </c>
      <c r="H17" s="71" t="s">
        <v>232</v>
      </c>
    </row>
    <row r="18" spans="2:8" x14ac:dyDescent="0.3">
      <c r="B18" t="s">
        <v>233</v>
      </c>
      <c r="D18" s="72">
        <v>17236</v>
      </c>
      <c r="F18" s="73"/>
      <c r="G18" s="73"/>
      <c r="H18" s="73"/>
    </row>
    <row r="19" spans="2:8" x14ac:dyDescent="0.3">
      <c r="B19" t="s">
        <v>234</v>
      </c>
      <c r="D19" s="72">
        <f ca="1">TODAY()</f>
        <v>45945</v>
      </c>
      <c r="F19" s="74">
        <f ca="1">DATEDIF(D18,D19,"y")</f>
        <v>78</v>
      </c>
      <c r="G19" s="74">
        <f ca="1">DATEDIF(D18,D19,"m")</f>
        <v>943</v>
      </c>
      <c r="H19" s="74">
        <f ca="1">DATEDIF(D18,D19,"d")</f>
        <v>28709</v>
      </c>
    </row>
    <row r="21" spans="2:8" x14ac:dyDescent="0.3">
      <c r="B21" t="s">
        <v>235</v>
      </c>
    </row>
    <row r="23" spans="2:8" x14ac:dyDescent="0.3">
      <c r="B23" s="75" t="s">
        <v>236</v>
      </c>
    </row>
    <row r="25" spans="2:8" x14ac:dyDescent="0.3">
      <c r="B25" t="s">
        <v>237</v>
      </c>
    </row>
    <row r="26" spans="2:8" x14ac:dyDescent="0.3">
      <c r="B26" t="s">
        <v>238</v>
      </c>
    </row>
    <row r="27" spans="2:8" x14ac:dyDescent="0.3">
      <c r="B27" t="s">
        <v>239</v>
      </c>
    </row>
    <row r="29" spans="2:8" x14ac:dyDescent="0.3">
      <c r="B29" t="s">
        <v>240</v>
      </c>
    </row>
    <row r="30" spans="2:8" x14ac:dyDescent="0.3">
      <c r="B30" t="s">
        <v>241</v>
      </c>
    </row>
    <row r="31" spans="2:8" x14ac:dyDescent="0.3">
      <c r="B31" s="76" t="s">
        <v>242</v>
      </c>
    </row>
    <row r="32" spans="2:8" x14ac:dyDescent="0.3">
      <c r="B32" t="s">
        <v>243</v>
      </c>
    </row>
    <row r="34" spans="2:6" x14ac:dyDescent="0.3">
      <c r="B34" s="77">
        <v>31260</v>
      </c>
      <c r="D34" s="74">
        <f ca="1">YEAR(TODAY())-YEAR(B34)</f>
        <v>40</v>
      </c>
      <c r="F34" s="76" t="s">
        <v>244</v>
      </c>
    </row>
    <row r="36" spans="2:6" x14ac:dyDescent="0.3">
      <c r="B36" t="s">
        <v>245</v>
      </c>
    </row>
    <row r="37" spans="2:6" x14ac:dyDescent="0.3">
      <c r="B37" t="s">
        <v>246</v>
      </c>
    </row>
    <row r="39" spans="2:6" x14ac:dyDescent="0.3">
      <c r="B39" s="77">
        <v>31260</v>
      </c>
      <c r="D39" s="74">
        <f ca="1">YEAR(TODAY()-B39)-1900</f>
        <v>40</v>
      </c>
      <c r="F39" s="76" t="s">
        <v>247</v>
      </c>
    </row>
    <row r="41" spans="2:6" x14ac:dyDescent="0.3">
      <c r="B41" s="77">
        <v>31260</v>
      </c>
      <c r="D41" s="74">
        <f ca="1">INT(YEARFRAC(TODAY(),B41,1))</f>
        <v>40</v>
      </c>
      <c r="F41" s="76" t="s">
        <v>248</v>
      </c>
    </row>
    <row r="43" spans="2:6" x14ac:dyDescent="0.3">
      <c r="B43" s="77">
        <v>31260</v>
      </c>
      <c r="D43" s="74">
        <f ca="1">DATEDIF(B43,TODAY(),"y")</f>
        <v>40</v>
      </c>
      <c r="F43" s="76" t="s">
        <v>249</v>
      </c>
    </row>
  </sheetData>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D7785-0047-48E9-A987-165883C7227E}">
  <dimension ref="A1:J50"/>
  <sheetViews>
    <sheetView tabSelected="1" topLeftCell="A19" workbookViewId="0">
      <selection activeCell="F4" sqref="F4"/>
    </sheetView>
  </sheetViews>
  <sheetFormatPr baseColWidth="10" defaultRowHeight="14.4" x14ac:dyDescent="0.3"/>
  <sheetData>
    <row r="1" spans="1:10" ht="9" customHeight="1" x14ac:dyDescent="0.3"/>
    <row r="4" spans="1:10" ht="9" customHeight="1" x14ac:dyDescent="0.3"/>
    <row r="5" spans="1:10" ht="45" customHeight="1" x14ac:dyDescent="0.3">
      <c r="A5" s="114" t="s">
        <v>252</v>
      </c>
      <c r="B5" s="115"/>
      <c r="C5" s="114" t="s">
        <v>253</v>
      </c>
      <c r="D5" s="116"/>
      <c r="E5" s="78"/>
      <c r="F5" s="79"/>
      <c r="G5" s="80"/>
      <c r="H5" s="80"/>
      <c r="I5" s="80"/>
      <c r="J5" s="80"/>
    </row>
    <row r="6" spans="1:10" ht="17.25" customHeight="1" x14ac:dyDescent="0.3">
      <c r="A6" s="81" t="s">
        <v>254</v>
      </c>
      <c r="B6" s="82">
        <v>9.5000000000000001E-2</v>
      </c>
      <c r="C6" s="83" t="s">
        <v>255</v>
      </c>
      <c r="D6" s="82">
        <v>0.05</v>
      </c>
      <c r="E6" s="84"/>
      <c r="F6" s="85"/>
      <c r="G6" s="86"/>
      <c r="H6" s="86"/>
      <c r="I6" s="86"/>
      <c r="J6" s="86"/>
    </row>
    <row r="7" spans="1:10" ht="17.25" customHeight="1" x14ac:dyDescent="0.3">
      <c r="A7" s="81" t="s">
        <v>256</v>
      </c>
      <c r="B7" s="82">
        <v>0.112</v>
      </c>
      <c r="C7" s="83" t="s">
        <v>257</v>
      </c>
      <c r="D7" s="82">
        <v>0.04</v>
      </c>
      <c r="E7" s="84"/>
      <c r="F7" s="85"/>
      <c r="G7" s="86"/>
      <c r="H7" s="86"/>
      <c r="I7" s="86"/>
      <c r="J7" s="86"/>
    </row>
    <row r="8" spans="1:10" ht="17.25" customHeight="1" x14ac:dyDescent="0.3">
      <c r="A8" s="81" t="s">
        <v>258</v>
      </c>
      <c r="B8" s="82">
        <v>8.5999999999999993E-2</v>
      </c>
      <c r="C8" s="83" t="s">
        <v>259</v>
      </c>
      <c r="D8" s="82">
        <v>2.5000000000000001E-2</v>
      </c>
      <c r="E8" s="84"/>
      <c r="F8" s="85"/>
      <c r="G8" s="86"/>
      <c r="H8" s="86"/>
      <c r="I8" s="86"/>
      <c r="J8" s="86"/>
    </row>
    <row r="9" spans="1:10" ht="17.25" customHeight="1" x14ac:dyDescent="0.3">
      <c r="A9" s="81" t="s">
        <v>260</v>
      </c>
      <c r="B9" s="82">
        <v>0.12</v>
      </c>
      <c r="C9" s="83" t="s">
        <v>261</v>
      </c>
      <c r="D9" s="82">
        <v>3.5000000000000003E-2</v>
      </c>
      <c r="E9" s="84"/>
      <c r="F9" s="85"/>
      <c r="G9" s="86"/>
      <c r="H9" s="86"/>
      <c r="I9" s="86"/>
      <c r="J9" s="86"/>
    </row>
    <row r="10" spans="1:10" ht="5.25" customHeight="1" x14ac:dyDescent="0.3">
      <c r="A10" s="87"/>
      <c r="B10" s="87"/>
      <c r="C10" s="85"/>
      <c r="D10" s="85"/>
      <c r="E10" s="85"/>
      <c r="F10" s="86"/>
      <c r="G10" s="86"/>
      <c r="H10" s="86"/>
      <c r="I10" s="86"/>
      <c r="J10" s="86"/>
    </row>
    <row r="11" spans="1:10" ht="7.5" hidden="1" customHeight="1" x14ac:dyDescent="0.3">
      <c r="A11" s="88"/>
      <c r="B11" s="88"/>
      <c r="C11" s="88"/>
      <c r="D11" s="88"/>
      <c r="E11" s="88"/>
      <c r="F11" s="88"/>
      <c r="G11" s="88"/>
      <c r="H11" s="88"/>
      <c r="I11" s="88"/>
      <c r="J11" s="88"/>
    </row>
    <row r="12" spans="1:10" ht="59.25" customHeight="1" x14ac:dyDescent="0.3">
      <c r="A12" s="89" t="s">
        <v>262</v>
      </c>
      <c r="B12" s="89" t="s">
        <v>263</v>
      </c>
      <c r="C12" s="90" t="s">
        <v>264</v>
      </c>
      <c r="D12" s="90" t="s">
        <v>265</v>
      </c>
      <c r="E12" s="90" t="s">
        <v>266</v>
      </c>
      <c r="F12" s="89" t="s">
        <v>267</v>
      </c>
      <c r="G12" s="89" t="s">
        <v>268</v>
      </c>
      <c r="H12" s="89" t="s">
        <v>269</v>
      </c>
      <c r="I12" s="89" t="s">
        <v>270</v>
      </c>
      <c r="J12" s="89" t="s">
        <v>271</v>
      </c>
    </row>
    <row r="13" spans="1:10" ht="16.5" customHeight="1" x14ac:dyDescent="0.3">
      <c r="A13" s="91" t="s">
        <v>272</v>
      </c>
      <c r="B13" s="92" t="s">
        <v>273</v>
      </c>
      <c r="C13" s="92" t="s">
        <v>256</v>
      </c>
      <c r="D13" s="93">
        <v>45213</v>
      </c>
      <c r="E13" s="93">
        <v>45521</v>
      </c>
      <c r="F13" s="94">
        <v>1200</v>
      </c>
      <c r="G13" s="95">
        <v>400</v>
      </c>
      <c r="H13" s="95"/>
      <c r="I13" s="96"/>
      <c r="J13" s="97"/>
    </row>
    <row r="14" spans="1:10" ht="16.5" customHeight="1" x14ac:dyDescent="0.3">
      <c r="A14" s="91" t="s">
        <v>272</v>
      </c>
      <c r="B14" s="92" t="s">
        <v>257</v>
      </c>
      <c r="C14" s="92" t="s">
        <v>256</v>
      </c>
      <c r="D14" s="93">
        <v>45306</v>
      </c>
      <c r="E14" s="93">
        <v>45522</v>
      </c>
      <c r="F14" s="94">
        <v>9000</v>
      </c>
      <c r="G14" s="95">
        <v>600</v>
      </c>
      <c r="H14" s="95"/>
      <c r="I14" s="96"/>
      <c r="J14" s="97"/>
    </row>
    <row r="15" spans="1:10" ht="16.5" customHeight="1" x14ac:dyDescent="0.3">
      <c r="A15" s="91" t="s">
        <v>274</v>
      </c>
      <c r="B15" s="92" t="s">
        <v>275</v>
      </c>
      <c r="C15" s="92" t="s">
        <v>254</v>
      </c>
      <c r="D15" s="93">
        <v>45215</v>
      </c>
      <c r="E15" s="93">
        <v>45523</v>
      </c>
      <c r="F15" s="94">
        <v>8000</v>
      </c>
      <c r="G15" s="95">
        <v>400</v>
      </c>
      <c r="H15" s="95"/>
      <c r="I15" s="96"/>
      <c r="J15" s="97"/>
    </row>
    <row r="16" spans="1:10" ht="16.5" customHeight="1" x14ac:dyDescent="0.3">
      <c r="A16" s="91" t="s">
        <v>276</v>
      </c>
      <c r="B16" s="92" t="s">
        <v>255</v>
      </c>
      <c r="C16" s="92" t="s">
        <v>254</v>
      </c>
      <c r="D16" s="93">
        <v>45216</v>
      </c>
      <c r="E16" s="93">
        <v>45524</v>
      </c>
      <c r="F16" s="94">
        <v>1300</v>
      </c>
      <c r="G16" s="95">
        <v>500</v>
      </c>
      <c r="H16" s="95"/>
      <c r="I16" s="96"/>
      <c r="J16" s="97"/>
    </row>
    <row r="17" spans="1:10" ht="16.5" customHeight="1" x14ac:dyDescent="0.3">
      <c r="A17" s="91" t="s">
        <v>276</v>
      </c>
      <c r="B17" s="92" t="s">
        <v>277</v>
      </c>
      <c r="C17" s="92" t="s">
        <v>254</v>
      </c>
      <c r="D17" s="93">
        <v>45217</v>
      </c>
      <c r="E17" s="93">
        <v>45525</v>
      </c>
      <c r="F17" s="94">
        <v>3000</v>
      </c>
      <c r="G17" s="95">
        <v>1400</v>
      </c>
      <c r="H17" s="95"/>
      <c r="I17" s="96"/>
      <c r="J17" s="97"/>
    </row>
    <row r="18" spans="1:10" ht="16.5" customHeight="1" x14ac:dyDescent="0.3">
      <c r="A18" s="91" t="s">
        <v>276</v>
      </c>
      <c r="B18" s="92" t="s">
        <v>278</v>
      </c>
      <c r="C18" s="92" t="s">
        <v>258</v>
      </c>
      <c r="D18" s="93">
        <v>45218</v>
      </c>
      <c r="E18" s="93">
        <v>45526</v>
      </c>
      <c r="F18" s="94">
        <v>2000</v>
      </c>
      <c r="G18" s="95">
        <v>1650</v>
      </c>
      <c r="H18" s="95"/>
      <c r="I18" s="96"/>
      <c r="J18" s="97"/>
    </row>
    <row r="19" spans="1:10" ht="16.5" customHeight="1" x14ac:dyDescent="0.3">
      <c r="A19" s="91" t="s">
        <v>276</v>
      </c>
      <c r="B19" s="92" t="s">
        <v>257</v>
      </c>
      <c r="C19" s="92" t="s">
        <v>256</v>
      </c>
      <c r="D19" s="93">
        <v>45219</v>
      </c>
      <c r="E19" s="93">
        <v>45527</v>
      </c>
      <c r="F19" s="94">
        <v>1200</v>
      </c>
      <c r="G19" s="95">
        <v>900</v>
      </c>
      <c r="H19" s="95"/>
      <c r="I19" s="96"/>
      <c r="J19" s="97"/>
    </row>
    <row r="20" spans="1:10" ht="16.5" customHeight="1" x14ac:dyDescent="0.3">
      <c r="A20" s="91" t="s">
        <v>279</v>
      </c>
      <c r="B20" s="92" t="s">
        <v>257</v>
      </c>
      <c r="C20" s="92" t="s">
        <v>256</v>
      </c>
      <c r="D20" s="93">
        <v>45220</v>
      </c>
      <c r="E20" s="93">
        <v>45528</v>
      </c>
      <c r="F20" s="94">
        <v>1500</v>
      </c>
      <c r="G20" s="95">
        <v>360</v>
      </c>
      <c r="H20" s="95"/>
      <c r="I20" s="96"/>
      <c r="J20" s="97"/>
    </row>
    <row r="21" spans="1:10" ht="16.5" customHeight="1" x14ac:dyDescent="0.3">
      <c r="A21" s="91" t="s">
        <v>280</v>
      </c>
      <c r="B21" s="92" t="s">
        <v>260</v>
      </c>
      <c r="C21" s="92" t="s">
        <v>260</v>
      </c>
      <c r="D21" s="93">
        <v>45221</v>
      </c>
      <c r="E21" s="93">
        <v>45529</v>
      </c>
      <c r="F21" s="94">
        <v>2000</v>
      </c>
      <c r="G21" s="95">
        <v>1500</v>
      </c>
      <c r="H21" s="95"/>
      <c r="I21" s="96"/>
      <c r="J21" s="97"/>
    </row>
    <row r="22" spans="1:10" ht="16.5" customHeight="1" x14ac:dyDescent="0.3">
      <c r="A22" s="91" t="s">
        <v>280</v>
      </c>
      <c r="B22" s="92" t="s">
        <v>259</v>
      </c>
      <c r="C22" s="92" t="s">
        <v>256</v>
      </c>
      <c r="D22" s="93">
        <v>45405</v>
      </c>
      <c r="E22" s="93">
        <v>45530</v>
      </c>
      <c r="F22" s="94">
        <v>8000</v>
      </c>
      <c r="G22" s="95">
        <v>200</v>
      </c>
      <c r="H22" s="95"/>
      <c r="I22" s="96"/>
      <c r="J22" s="97"/>
    </row>
    <row r="23" spans="1:10" ht="16.5" customHeight="1" x14ac:dyDescent="0.3">
      <c r="A23" s="91" t="s">
        <v>281</v>
      </c>
      <c r="B23" s="92" t="s">
        <v>257</v>
      </c>
      <c r="C23" s="92" t="s">
        <v>256</v>
      </c>
      <c r="D23" s="93">
        <v>45436</v>
      </c>
      <c r="E23" s="93">
        <v>45531</v>
      </c>
      <c r="F23" s="94">
        <v>1700</v>
      </c>
      <c r="G23" s="95">
        <v>400</v>
      </c>
      <c r="H23" s="95"/>
      <c r="I23" s="96"/>
      <c r="J23" s="97"/>
    </row>
    <row r="24" spans="1:10" ht="16.5" customHeight="1" x14ac:dyDescent="0.3">
      <c r="A24" s="91" t="s">
        <v>282</v>
      </c>
      <c r="B24" s="92" t="s">
        <v>273</v>
      </c>
      <c r="C24" s="92" t="s">
        <v>256</v>
      </c>
      <c r="D24" s="93">
        <v>45224</v>
      </c>
      <c r="E24" s="93">
        <v>45640</v>
      </c>
      <c r="F24" s="94">
        <v>3000</v>
      </c>
      <c r="G24" s="95">
        <v>300</v>
      </c>
      <c r="H24" s="95"/>
      <c r="I24" s="96"/>
      <c r="J24" s="97"/>
    </row>
    <row r="25" spans="1:10" ht="16.5" customHeight="1" x14ac:dyDescent="0.3">
      <c r="A25" s="91" t="s">
        <v>282</v>
      </c>
      <c r="B25" s="92" t="s">
        <v>257</v>
      </c>
      <c r="C25" s="92" t="s">
        <v>256</v>
      </c>
      <c r="D25" s="93">
        <v>45469</v>
      </c>
      <c r="E25" s="93">
        <v>45533</v>
      </c>
      <c r="F25" s="94">
        <v>9000</v>
      </c>
      <c r="G25" s="95">
        <v>400</v>
      </c>
      <c r="H25" s="95"/>
      <c r="I25" s="96"/>
      <c r="J25" s="97"/>
    </row>
    <row r="26" spans="1:10" ht="16.5" customHeight="1" x14ac:dyDescent="0.3">
      <c r="A26" s="91" t="s">
        <v>282</v>
      </c>
      <c r="B26" s="92" t="s">
        <v>273</v>
      </c>
      <c r="C26" s="92" t="s">
        <v>256</v>
      </c>
      <c r="D26" s="93">
        <v>45378</v>
      </c>
      <c r="E26" s="93">
        <v>45534</v>
      </c>
      <c r="F26" s="94">
        <v>1100</v>
      </c>
      <c r="G26" s="95">
        <v>400</v>
      </c>
      <c r="H26" s="95"/>
      <c r="I26" s="96"/>
      <c r="J26" s="97"/>
    </row>
    <row r="27" spans="1:10" ht="16.5" customHeight="1" x14ac:dyDescent="0.3">
      <c r="A27" s="91" t="s">
        <v>283</v>
      </c>
      <c r="B27" s="92" t="s">
        <v>273</v>
      </c>
      <c r="C27" s="92" t="s">
        <v>256</v>
      </c>
      <c r="D27" s="93">
        <v>45227</v>
      </c>
      <c r="E27" s="93">
        <v>45535</v>
      </c>
      <c r="F27" s="94">
        <v>1300</v>
      </c>
      <c r="G27" s="95">
        <v>255</v>
      </c>
      <c r="H27" s="95"/>
      <c r="I27" s="96"/>
      <c r="J27" s="97"/>
    </row>
    <row r="28" spans="1:10" ht="16.5" customHeight="1" x14ac:dyDescent="0.3">
      <c r="A28" s="91" t="s">
        <v>283</v>
      </c>
      <c r="B28" s="92" t="s">
        <v>257</v>
      </c>
      <c r="C28" s="92" t="s">
        <v>256</v>
      </c>
      <c r="D28" s="93">
        <v>45351</v>
      </c>
      <c r="E28" s="93">
        <v>45536</v>
      </c>
      <c r="F28" s="94">
        <v>3000</v>
      </c>
      <c r="G28" s="95">
        <v>1600</v>
      </c>
      <c r="H28" s="95"/>
      <c r="I28" s="96"/>
      <c r="J28" s="97"/>
    </row>
    <row r="29" spans="1:10" ht="7.5" customHeight="1" x14ac:dyDescent="0.3">
      <c r="A29" s="98"/>
      <c r="B29" s="99"/>
      <c r="C29" s="99"/>
      <c r="D29" s="99"/>
      <c r="E29" s="99"/>
      <c r="F29" s="100"/>
      <c r="G29" s="101"/>
      <c r="H29" s="101"/>
      <c r="I29" s="101"/>
      <c r="J29" s="102"/>
    </row>
    <row r="30" spans="1:10" ht="16.5" customHeight="1" x14ac:dyDescent="0.3">
      <c r="A30" s="98"/>
      <c r="B30" s="99"/>
      <c r="C30" s="99"/>
      <c r="D30" s="99"/>
      <c r="E30" s="99"/>
      <c r="F30" s="117" t="s">
        <v>284</v>
      </c>
      <c r="G30" s="118"/>
      <c r="H30" s="118"/>
      <c r="I30" s="119"/>
      <c r="J30" s="103">
        <v>0</v>
      </c>
    </row>
    <row r="31" spans="1:10" ht="16.5" customHeight="1" x14ac:dyDescent="0.3">
      <c r="A31" s="98"/>
      <c r="B31" s="99"/>
      <c r="C31" s="99"/>
      <c r="D31" s="99"/>
      <c r="E31" s="99"/>
      <c r="F31" s="104" t="s">
        <v>285</v>
      </c>
      <c r="G31" s="104"/>
      <c r="H31" s="105"/>
      <c r="I31" s="106">
        <v>0.05</v>
      </c>
      <c r="J31" s="103">
        <v>0</v>
      </c>
    </row>
    <row r="32" spans="1:10" ht="16.5" customHeight="1" x14ac:dyDescent="0.3">
      <c r="A32" s="98"/>
      <c r="B32" s="99"/>
      <c r="C32" s="99"/>
      <c r="D32" s="99"/>
      <c r="E32" s="99"/>
      <c r="F32" s="120" t="s">
        <v>286</v>
      </c>
      <c r="G32" s="120"/>
      <c r="H32" s="120"/>
      <c r="I32" s="120"/>
      <c r="J32" s="103">
        <v>0</v>
      </c>
    </row>
    <row r="33" spans="1:4" ht="4.5" customHeight="1" x14ac:dyDescent="0.3"/>
    <row r="34" spans="1:4" ht="33" customHeight="1" x14ac:dyDescent="0.3">
      <c r="A34" s="121" t="s">
        <v>287</v>
      </c>
      <c r="B34" s="122"/>
      <c r="C34" s="107" t="s">
        <v>268</v>
      </c>
      <c r="D34" s="107" t="s">
        <v>270</v>
      </c>
    </row>
    <row r="35" spans="1:4" ht="16.5" customHeight="1" x14ac:dyDescent="0.3">
      <c r="A35" s="112" t="s">
        <v>288</v>
      </c>
      <c r="B35" s="113"/>
      <c r="C35" s="108"/>
      <c r="D35" s="108"/>
    </row>
    <row r="36" spans="1:4" ht="16.5" customHeight="1" x14ac:dyDescent="0.3">
      <c r="A36" s="112" t="s">
        <v>289</v>
      </c>
      <c r="B36" s="113"/>
      <c r="C36" s="108"/>
      <c r="D36" s="108"/>
    </row>
    <row r="37" spans="1:4" ht="16.5" customHeight="1" x14ac:dyDescent="0.3">
      <c r="A37" s="112" t="s">
        <v>280</v>
      </c>
      <c r="B37" s="113"/>
      <c r="C37" s="108"/>
      <c r="D37" s="108"/>
    </row>
    <row r="38" spans="1:4" ht="16.5" customHeight="1" x14ac:dyDescent="0.3">
      <c r="A38" s="112" t="s">
        <v>283</v>
      </c>
      <c r="B38" s="113"/>
      <c r="C38" s="108"/>
      <c r="D38" s="108"/>
    </row>
    <row r="39" spans="1:4" ht="16.5" customHeight="1" x14ac:dyDescent="0.3">
      <c r="A39" s="112" t="s">
        <v>279</v>
      </c>
      <c r="B39" s="113"/>
      <c r="C39" s="108"/>
      <c r="D39" s="108"/>
    </row>
    <row r="40" spans="1:4" ht="16.5" customHeight="1" x14ac:dyDescent="0.3">
      <c r="A40" s="112" t="s">
        <v>274</v>
      </c>
      <c r="B40" s="113"/>
      <c r="C40" s="108"/>
      <c r="D40" s="108"/>
    </row>
    <row r="41" spans="1:4" ht="16.5" customHeight="1" x14ac:dyDescent="0.3">
      <c r="A41" s="112" t="s">
        <v>272</v>
      </c>
      <c r="B41" s="113"/>
      <c r="C41" s="108"/>
      <c r="D41" s="108"/>
    </row>
    <row r="42" spans="1:4" ht="8.25" customHeight="1" x14ac:dyDescent="0.3"/>
    <row r="43" spans="1:4" x14ac:dyDescent="0.3">
      <c r="A43" s="109" t="s">
        <v>290</v>
      </c>
    </row>
    <row r="44" spans="1:4" x14ac:dyDescent="0.3">
      <c r="A44" s="109" t="s">
        <v>291</v>
      </c>
    </row>
    <row r="45" spans="1:4" x14ac:dyDescent="0.3">
      <c r="A45" s="109" t="s">
        <v>292</v>
      </c>
    </row>
    <row r="46" spans="1:4" x14ac:dyDescent="0.3">
      <c r="A46" s="109" t="s">
        <v>293</v>
      </c>
    </row>
    <row r="47" spans="1:4" x14ac:dyDescent="0.3">
      <c r="A47" s="109" t="s">
        <v>294</v>
      </c>
    </row>
    <row r="48" spans="1:4" x14ac:dyDescent="0.3">
      <c r="A48" s="109" t="s">
        <v>295</v>
      </c>
    </row>
    <row r="49" customFormat="1" x14ac:dyDescent="0.3"/>
    <row r="50" customFormat="1" x14ac:dyDescent="0.3"/>
  </sheetData>
  <mergeCells count="12">
    <mergeCell ref="A41:B41"/>
    <mergeCell ref="A5:B5"/>
    <mergeCell ref="C5:D5"/>
    <mergeCell ref="F30:I30"/>
    <mergeCell ref="F32:I32"/>
    <mergeCell ref="A34:B34"/>
    <mergeCell ref="A35:B35"/>
    <mergeCell ref="A36:B36"/>
    <mergeCell ref="A37:B37"/>
    <mergeCell ref="A38:B38"/>
    <mergeCell ref="A39:B39"/>
    <mergeCell ref="A40: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12945-C95F-4D03-A6AE-1E8D3415300F}">
  <dimension ref="A1:E39"/>
  <sheetViews>
    <sheetView workbookViewId="0">
      <selection activeCell="E16" sqref="E16"/>
    </sheetView>
  </sheetViews>
  <sheetFormatPr baseColWidth="10" defaultRowHeight="14.4" x14ac:dyDescent="0.3"/>
  <sheetData>
    <row r="1" spans="1:3" s="2" customFormat="1" ht="22.8" x14ac:dyDescent="0.4">
      <c r="A1" s="1" t="s">
        <v>20</v>
      </c>
    </row>
    <row r="2" spans="1:3" s="2" customFormat="1" ht="13.8" x14ac:dyDescent="0.25"/>
    <row r="3" spans="1:3" s="2" customFormat="1" ht="15.6" x14ac:dyDescent="0.3">
      <c r="A3" s="3" t="s">
        <v>0</v>
      </c>
    </row>
    <row r="4" spans="1:3" s="2" customFormat="1" ht="13.8" x14ac:dyDescent="0.25"/>
    <row r="5" spans="1:3" s="2" customFormat="1" ht="13.8" x14ac:dyDescent="0.25">
      <c r="A5" s="2" t="s">
        <v>13</v>
      </c>
    </row>
    <row r="6" spans="1:3" s="2" customFormat="1" ht="13.8" x14ac:dyDescent="0.25"/>
    <row r="7" spans="1:3" s="2" customFormat="1" ht="13.8" x14ac:dyDescent="0.25">
      <c r="A7" s="2" t="s">
        <v>14</v>
      </c>
    </row>
    <row r="8" spans="1:3" s="2" customFormat="1" ht="13.8" x14ac:dyDescent="0.25">
      <c r="B8" s="4" t="s">
        <v>15</v>
      </c>
    </row>
    <row r="9" spans="1:3" s="2" customFormat="1" ht="13.8" x14ac:dyDescent="0.25">
      <c r="B9" s="4"/>
    </row>
    <row r="10" spans="1:3" s="2" customFormat="1" ht="13.8" x14ac:dyDescent="0.25">
      <c r="A10" s="2" t="s">
        <v>16</v>
      </c>
      <c r="B10" s="4"/>
    </row>
    <row r="11" spans="1:3" s="2" customFormat="1" ht="13.8" x14ac:dyDescent="0.25"/>
    <row r="12" spans="1:3" s="2" customFormat="1" ht="15.6" x14ac:dyDescent="0.3">
      <c r="A12" s="3" t="s">
        <v>7</v>
      </c>
    </row>
    <row r="13" spans="1:3" s="2" customFormat="1" ht="13.8" x14ac:dyDescent="0.25"/>
    <row r="14" spans="1:3" s="2" customFormat="1" ht="13.8" x14ac:dyDescent="0.25">
      <c r="B14" s="5" t="s">
        <v>8</v>
      </c>
      <c r="C14" s="5" t="s">
        <v>9</v>
      </c>
    </row>
    <row r="15" spans="1:3" s="2" customFormat="1" ht="13.8" x14ac:dyDescent="0.25">
      <c r="B15" s="6">
        <v>44420</v>
      </c>
      <c r="C15" s="7">
        <v>2</v>
      </c>
    </row>
    <row r="16" spans="1:3" s="2" customFormat="1" ht="13.8" x14ac:dyDescent="0.25">
      <c r="B16" s="6">
        <v>44450</v>
      </c>
      <c r="C16" s="7">
        <v>4</v>
      </c>
    </row>
    <row r="17" spans="1:4" s="2" customFormat="1" ht="13.8" x14ac:dyDescent="0.25">
      <c r="B17" s="6">
        <v>44480</v>
      </c>
      <c r="C17" s="7">
        <v>5</v>
      </c>
    </row>
    <row r="18" spans="1:4" s="2" customFormat="1" ht="13.8" x14ac:dyDescent="0.25">
      <c r="B18" s="6">
        <v>44510</v>
      </c>
      <c r="C18" s="7">
        <v>1</v>
      </c>
    </row>
    <row r="19" spans="1:4" s="2" customFormat="1" ht="13.8" x14ac:dyDescent="0.25">
      <c r="B19" s="6">
        <v>44540</v>
      </c>
      <c r="C19" s="7">
        <v>0</v>
      </c>
    </row>
    <row r="20" spans="1:4" s="2" customFormat="1" ht="13.8" x14ac:dyDescent="0.25">
      <c r="B20" s="6">
        <v>44570</v>
      </c>
      <c r="C20" s="7">
        <v>2</v>
      </c>
    </row>
    <row r="21" spans="1:4" s="2" customFormat="1" ht="13.8" x14ac:dyDescent="0.25">
      <c r="B21" s="6">
        <v>44600</v>
      </c>
      <c r="C21" s="7">
        <v>1</v>
      </c>
    </row>
    <row r="22" spans="1:4" s="2" customFormat="1" ht="13.8" x14ac:dyDescent="0.25">
      <c r="B22" s="8"/>
      <c r="C22" s="10">
        <f>AVERAGE(C15:C21)</f>
        <v>2.1428571428571428</v>
      </c>
      <c r="D22" s="11" t="s">
        <v>17</v>
      </c>
    </row>
    <row r="23" spans="1:4" s="2" customFormat="1" ht="13.8" x14ac:dyDescent="0.25"/>
    <row r="24" spans="1:4" s="2" customFormat="1" ht="15.6" x14ac:dyDescent="0.3">
      <c r="A24" s="3" t="s">
        <v>10</v>
      </c>
    </row>
    <row r="25" spans="1:4" s="2" customFormat="1" ht="13.8" x14ac:dyDescent="0.25"/>
    <row r="26" spans="1:4" s="2" customFormat="1" ht="13.8" x14ac:dyDescent="0.25">
      <c r="A26" s="2" t="s">
        <v>18</v>
      </c>
    </row>
    <row r="27" spans="1:4" s="2" customFormat="1" ht="13.8" x14ac:dyDescent="0.25"/>
    <row r="28" spans="1:4" s="2" customFormat="1" ht="13.8" x14ac:dyDescent="0.25">
      <c r="B28" s="5" t="s">
        <v>8</v>
      </c>
      <c r="C28" s="5" t="s">
        <v>9</v>
      </c>
      <c r="D28" s="5" t="s">
        <v>12</v>
      </c>
    </row>
    <row r="29" spans="1:4" s="2" customFormat="1" ht="13.8" x14ac:dyDescent="0.25">
      <c r="B29" s="6">
        <v>44420</v>
      </c>
      <c r="C29" s="7">
        <v>2</v>
      </c>
      <c r="D29" s="7">
        <v>1</v>
      </c>
    </row>
    <row r="30" spans="1:4" s="2" customFormat="1" ht="13.8" x14ac:dyDescent="0.25">
      <c r="B30" s="6">
        <v>44450</v>
      </c>
      <c r="C30" s="7">
        <v>4</v>
      </c>
      <c r="D30" s="7">
        <v>0</v>
      </c>
    </row>
    <row r="31" spans="1:4" s="2" customFormat="1" ht="13.8" x14ac:dyDescent="0.25">
      <c r="B31" s="6">
        <v>44480</v>
      </c>
      <c r="C31" s="7">
        <v>5</v>
      </c>
      <c r="D31" s="7">
        <v>0</v>
      </c>
    </row>
    <row r="32" spans="1:4" s="2" customFormat="1" ht="13.8" x14ac:dyDescent="0.25">
      <c r="B32" s="6">
        <v>44510</v>
      </c>
      <c r="C32" s="7">
        <v>1</v>
      </c>
      <c r="D32" s="7">
        <v>0</v>
      </c>
    </row>
    <row r="33" spans="2:5" s="2" customFormat="1" ht="13.8" x14ac:dyDescent="0.25">
      <c r="B33" s="6">
        <v>44540</v>
      </c>
      <c r="C33" s="7">
        <v>0</v>
      </c>
      <c r="D33" s="7">
        <v>1</v>
      </c>
    </row>
    <row r="34" spans="2:5" s="2" customFormat="1" ht="13.8" x14ac:dyDescent="0.25">
      <c r="B34" s="6">
        <v>44570</v>
      </c>
      <c r="C34" s="7">
        <v>2</v>
      </c>
      <c r="D34" s="7">
        <v>0</v>
      </c>
    </row>
    <row r="35" spans="2:5" s="2" customFormat="1" ht="13.8" x14ac:dyDescent="0.25">
      <c r="B35" s="6">
        <v>44600</v>
      </c>
      <c r="C35" s="7">
        <v>1</v>
      </c>
      <c r="D35" s="7">
        <v>0</v>
      </c>
    </row>
    <row r="36" spans="2:5" s="2" customFormat="1" ht="13.8" x14ac:dyDescent="0.25">
      <c r="B36" s="8"/>
      <c r="C36" s="9"/>
      <c r="D36" s="9"/>
      <c r="E36" s="11" t="s">
        <v>17</v>
      </c>
    </row>
    <row r="37" spans="2:5" s="2" customFormat="1" ht="13.8" x14ac:dyDescent="0.25"/>
    <row r="38" spans="2:5" s="2" customFormat="1" ht="13.8" x14ac:dyDescent="0.25"/>
    <row r="39" spans="2:5" s="2" customFormat="1" ht="13.8"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7506-FE17-4A5A-BFC9-297955695BAA}">
  <dimension ref="A1:D43"/>
  <sheetViews>
    <sheetView topLeftCell="A101" workbookViewId="0">
      <selection activeCell="A2" sqref="A2"/>
    </sheetView>
  </sheetViews>
  <sheetFormatPr baseColWidth="10" defaultRowHeight="14.4" x14ac:dyDescent="0.3"/>
  <sheetData>
    <row r="1" spans="1:4" s="2" customFormat="1" ht="22.8" x14ac:dyDescent="0.4">
      <c r="A1" s="1" t="s">
        <v>30</v>
      </c>
    </row>
    <row r="2" spans="1:4" s="2" customFormat="1" ht="13.8" x14ac:dyDescent="0.25"/>
    <row r="3" spans="1:4" s="2" customFormat="1" ht="15.6" x14ac:dyDescent="0.3">
      <c r="A3" s="3" t="s">
        <v>0</v>
      </c>
    </row>
    <row r="4" spans="1:4" s="2" customFormat="1" ht="13.8" x14ac:dyDescent="0.25"/>
    <row r="5" spans="1:4" s="2" customFormat="1" ht="13.8" x14ac:dyDescent="0.25">
      <c r="A5" s="2" t="s">
        <v>21</v>
      </c>
    </row>
    <row r="6" spans="1:4" s="2" customFormat="1" ht="13.8" x14ac:dyDescent="0.25"/>
    <row r="7" spans="1:4" s="2" customFormat="1" ht="13.8" x14ac:dyDescent="0.25">
      <c r="A7" s="2" t="s">
        <v>22</v>
      </c>
    </row>
    <row r="8" spans="1:4" s="2" customFormat="1" ht="13.8" x14ac:dyDescent="0.25">
      <c r="B8" s="4" t="s">
        <v>23</v>
      </c>
    </row>
    <row r="9" spans="1:4" s="2" customFormat="1" ht="13.8" x14ac:dyDescent="0.25">
      <c r="B9" s="4"/>
    </row>
    <row r="10" spans="1:4" s="2" customFormat="1" ht="15.6" x14ac:dyDescent="0.3">
      <c r="A10" s="3" t="s">
        <v>7</v>
      </c>
    </row>
    <row r="11" spans="1:4" s="2" customFormat="1" ht="13.8" x14ac:dyDescent="0.25"/>
    <row r="12" spans="1:4" s="2" customFormat="1" x14ac:dyDescent="0.3">
      <c r="A12" s="2" t="s">
        <v>24</v>
      </c>
    </row>
    <row r="13" spans="1:4" s="2" customFormat="1" ht="13.8" x14ac:dyDescent="0.25">
      <c r="A13" s="2" t="s">
        <v>25</v>
      </c>
    </row>
    <row r="14" spans="1:4" s="2" customFormat="1" ht="13.8" x14ac:dyDescent="0.25"/>
    <row r="15" spans="1:4" s="2" customFormat="1" ht="13.8" x14ac:dyDescent="0.25">
      <c r="B15" s="5" t="s">
        <v>26</v>
      </c>
      <c r="C15" s="5" t="s">
        <v>27</v>
      </c>
      <c r="D15" s="5" t="s">
        <v>28</v>
      </c>
    </row>
    <row r="16" spans="1:4" s="2" customFormat="1" ht="13.8" x14ac:dyDescent="0.25">
      <c r="B16" s="12">
        <v>4</v>
      </c>
      <c r="C16" s="12">
        <v>4</v>
      </c>
      <c r="D16" s="13" t="str">
        <f>IF(B16=C16,"pas d'écart","écart !")</f>
        <v>pas d'écart</v>
      </c>
    </row>
    <row r="17" spans="1:4" s="2" customFormat="1" ht="13.8" x14ac:dyDescent="0.25">
      <c r="B17" s="12">
        <v>8</v>
      </c>
      <c r="C17" s="12">
        <v>9</v>
      </c>
      <c r="D17" s="13" t="str">
        <f t="shared" ref="D17:D22" si="0">IF(B17=C17,"pas d'écart","écart !")</f>
        <v>écart !</v>
      </c>
    </row>
    <row r="18" spans="1:4" s="2" customFormat="1" ht="13.8" x14ac:dyDescent="0.25">
      <c r="B18" s="12">
        <v>6</v>
      </c>
      <c r="C18" s="12">
        <v>6</v>
      </c>
      <c r="D18" s="13" t="str">
        <f t="shared" si="0"/>
        <v>pas d'écart</v>
      </c>
    </row>
    <row r="19" spans="1:4" s="2" customFormat="1" ht="13.8" x14ac:dyDescent="0.25">
      <c r="B19" s="12">
        <v>7</v>
      </c>
      <c r="C19" s="12">
        <v>7</v>
      </c>
      <c r="D19" s="13" t="str">
        <f t="shared" si="0"/>
        <v>pas d'écart</v>
      </c>
    </row>
    <row r="20" spans="1:4" s="2" customFormat="1" ht="13.8" x14ac:dyDescent="0.25">
      <c r="B20" s="12">
        <v>9</v>
      </c>
      <c r="C20" s="12">
        <v>10</v>
      </c>
      <c r="D20" s="13" t="str">
        <f t="shared" si="0"/>
        <v>écart !</v>
      </c>
    </row>
    <row r="21" spans="1:4" s="2" customFormat="1" ht="13.8" x14ac:dyDescent="0.25">
      <c r="B21" s="12">
        <v>7</v>
      </c>
      <c r="C21" s="12">
        <v>7</v>
      </c>
      <c r="D21" s="13" t="str">
        <f t="shared" si="0"/>
        <v>pas d'écart</v>
      </c>
    </row>
    <row r="22" spans="1:4" s="2" customFormat="1" ht="13.8" x14ac:dyDescent="0.25">
      <c r="B22" s="12">
        <v>11</v>
      </c>
      <c r="C22" s="12">
        <v>11</v>
      </c>
      <c r="D22" s="13" t="str">
        <f t="shared" si="0"/>
        <v>pas d'écart</v>
      </c>
    </row>
    <row r="23" spans="1:4" s="2" customFormat="1" ht="13.8" x14ac:dyDescent="0.25"/>
    <row r="24" spans="1:4" s="2" customFormat="1" ht="15.6" x14ac:dyDescent="0.3">
      <c r="A24" s="3" t="s">
        <v>10</v>
      </c>
    </row>
    <row r="25" spans="1:4" s="2" customFormat="1" ht="13.8" x14ac:dyDescent="0.25"/>
    <row r="26" spans="1:4" s="2" customFormat="1" ht="13.8" x14ac:dyDescent="0.25">
      <c r="A26" s="2" t="s">
        <v>29</v>
      </c>
    </row>
    <row r="27" spans="1:4" s="2" customFormat="1" ht="13.8" x14ac:dyDescent="0.25"/>
    <row r="28" spans="1:4" s="2" customFormat="1" ht="13.8" x14ac:dyDescent="0.25">
      <c r="B28" s="5" t="s">
        <v>26</v>
      </c>
      <c r="C28" s="5" t="s">
        <v>27</v>
      </c>
      <c r="D28" s="5" t="s">
        <v>28</v>
      </c>
    </row>
    <row r="29" spans="1:4" s="2" customFormat="1" ht="13.8" x14ac:dyDescent="0.25">
      <c r="B29" s="12">
        <v>4</v>
      </c>
      <c r="C29" s="12">
        <v>4</v>
      </c>
      <c r="D29" s="13"/>
    </row>
    <row r="30" spans="1:4" s="2" customFormat="1" ht="13.8" x14ac:dyDescent="0.25">
      <c r="B30" s="12">
        <v>8</v>
      </c>
      <c r="C30" s="12">
        <v>9</v>
      </c>
      <c r="D30" s="13"/>
    </row>
    <row r="31" spans="1:4" s="2" customFormat="1" ht="13.8" x14ac:dyDescent="0.25">
      <c r="B31" s="12">
        <v>6</v>
      </c>
      <c r="C31" s="12">
        <v>6</v>
      </c>
      <c r="D31" s="13"/>
    </row>
    <row r="32" spans="1:4" s="2" customFormat="1" ht="13.8" x14ac:dyDescent="0.25">
      <c r="B32" s="12">
        <v>7</v>
      </c>
      <c r="C32" s="12">
        <v>7</v>
      </c>
      <c r="D32" s="13"/>
    </row>
    <row r="33" spans="2:4" s="2" customFormat="1" ht="13.8" x14ac:dyDescent="0.25">
      <c r="B33" s="12">
        <v>9</v>
      </c>
      <c r="C33" s="12">
        <v>10</v>
      </c>
      <c r="D33" s="13"/>
    </row>
    <row r="34" spans="2:4" s="2" customFormat="1" ht="13.8" x14ac:dyDescent="0.25">
      <c r="B34" s="12">
        <v>7</v>
      </c>
      <c r="C34" s="12">
        <v>7</v>
      </c>
      <c r="D34" s="13"/>
    </row>
    <row r="35" spans="2:4" s="2" customFormat="1" ht="13.8" x14ac:dyDescent="0.25">
      <c r="B35" s="12">
        <v>11</v>
      </c>
      <c r="C35" s="12">
        <v>11</v>
      </c>
      <c r="D35" s="13"/>
    </row>
    <row r="36" spans="2:4" s="2" customFormat="1" ht="13.8" x14ac:dyDescent="0.25"/>
    <row r="37" spans="2:4" s="2" customFormat="1" ht="13.8" x14ac:dyDescent="0.25"/>
    <row r="38" spans="2:4" s="2" customFormat="1" ht="13.8" x14ac:dyDescent="0.25"/>
    <row r="39" spans="2:4" s="2" customFormat="1" ht="13.8" x14ac:dyDescent="0.25"/>
    <row r="40" spans="2:4" s="2" customFormat="1" ht="13.8" x14ac:dyDescent="0.25"/>
    <row r="41" spans="2:4" s="2" customFormat="1" ht="13.8" x14ac:dyDescent="0.25"/>
    <row r="42" spans="2:4" s="2" customFormat="1" ht="13.8" x14ac:dyDescent="0.25"/>
    <row r="43" spans="2:4" s="2" customFormat="1" ht="13.8"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7CFBB-6CAE-489F-9A8E-DC968A177C01}">
  <dimension ref="A1:J34"/>
  <sheetViews>
    <sheetView topLeftCell="A101" workbookViewId="0">
      <selection activeCell="F13" sqref="F13"/>
    </sheetView>
  </sheetViews>
  <sheetFormatPr baseColWidth="10" defaultRowHeight="14.4" x14ac:dyDescent="0.3"/>
  <sheetData>
    <row r="1" spans="1:3" s="2" customFormat="1" ht="22.8" x14ac:dyDescent="0.4">
      <c r="A1" s="1" t="s">
        <v>53</v>
      </c>
    </row>
    <row r="2" spans="1:3" s="2" customFormat="1" ht="13.8" x14ac:dyDescent="0.25"/>
    <row r="3" spans="1:3" s="2" customFormat="1" ht="15.6" x14ac:dyDescent="0.3">
      <c r="A3" s="3" t="s">
        <v>0</v>
      </c>
    </row>
    <row r="4" spans="1:3" s="2" customFormat="1" ht="13.8" x14ac:dyDescent="0.25"/>
    <row r="5" spans="1:3" s="2" customFormat="1" ht="13.8" x14ac:dyDescent="0.25">
      <c r="A5" s="2" t="s">
        <v>31</v>
      </c>
    </row>
    <row r="6" spans="1:3" s="2" customFormat="1" ht="13.8" x14ac:dyDescent="0.25">
      <c r="A6" s="2" t="s">
        <v>32</v>
      </c>
    </row>
    <row r="7" spans="1:3" s="2" customFormat="1" ht="13.8" x14ac:dyDescent="0.25">
      <c r="B7" s="4" t="s">
        <v>33</v>
      </c>
      <c r="C7" s="4"/>
    </row>
    <row r="8" spans="1:3" s="2" customFormat="1" ht="13.8" x14ac:dyDescent="0.25">
      <c r="B8" s="4"/>
      <c r="C8" s="4"/>
    </row>
    <row r="9" spans="1:3" s="2" customFormat="1" ht="13.8" x14ac:dyDescent="0.25">
      <c r="A9" s="2" t="s">
        <v>34</v>
      </c>
      <c r="B9" s="4"/>
      <c r="C9" s="4"/>
    </row>
    <row r="10" spans="1:3" s="2" customFormat="1" ht="13.8" x14ac:dyDescent="0.25">
      <c r="A10" s="2" t="s">
        <v>35</v>
      </c>
    </row>
    <row r="11" spans="1:3" s="2" customFormat="1" ht="13.8" x14ac:dyDescent="0.25">
      <c r="B11" s="4" t="s">
        <v>36</v>
      </c>
      <c r="C11" s="4"/>
    </row>
    <row r="12" spans="1:3" s="2" customFormat="1" ht="13.8" x14ac:dyDescent="0.25">
      <c r="B12" s="4"/>
      <c r="C12" s="4"/>
    </row>
    <row r="13" spans="1:3" s="2" customFormat="1" ht="15.6" x14ac:dyDescent="0.3">
      <c r="A13" s="3" t="s">
        <v>7</v>
      </c>
      <c r="B13" s="4"/>
      <c r="C13" s="4"/>
    </row>
    <row r="14" spans="1:3" s="2" customFormat="1" ht="13.8" x14ac:dyDescent="0.25">
      <c r="B14" s="4"/>
      <c r="C14" s="4"/>
    </row>
    <row r="15" spans="1:3" s="2" customFormat="1" ht="13.8" x14ac:dyDescent="0.25">
      <c r="A15" s="2" t="s">
        <v>37</v>
      </c>
      <c r="B15" s="4"/>
      <c r="C15" s="4"/>
    </row>
    <row r="16" spans="1:3" s="2" customFormat="1" ht="13.8" x14ac:dyDescent="0.25">
      <c r="B16" s="4"/>
      <c r="C16" s="4"/>
    </row>
    <row r="17" spans="1:10" s="2" customFormat="1" ht="13.8" x14ac:dyDescent="0.25">
      <c r="B17" s="5" t="s">
        <v>38</v>
      </c>
      <c r="C17" s="5" t="s">
        <v>39</v>
      </c>
      <c r="D17" s="5" t="s">
        <v>40</v>
      </c>
    </row>
    <row r="18" spans="1:10" s="2" customFormat="1" ht="13.8" x14ac:dyDescent="0.25">
      <c r="B18" s="7" t="s">
        <v>41</v>
      </c>
      <c r="C18" s="7" t="s">
        <v>42</v>
      </c>
      <c r="D18" s="7">
        <v>15</v>
      </c>
    </row>
    <row r="19" spans="1:10" s="2" customFormat="1" ht="13.8" x14ac:dyDescent="0.25">
      <c r="B19" s="7" t="s">
        <v>43</v>
      </c>
      <c r="C19" s="7" t="s">
        <v>44</v>
      </c>
      <c r="D19" s="7">
        <v>22</v>
      </c>
      <c r="F19" s="14" t="s">
        <v>45</v>
      </c>
      <c r="I19" s="14" t="s">
        <v>46</v>
      </c>
    </row>
    <row r="20" spans="1:10" s="2" customFormat="1" ht="13.8" x14ac:dyDescent="0.25">
      <c r="B20" s="7" t="s">
        <v>41</v>
      </c>
      <c r="C20" s="7" t="s">
        <v>42</v>
      </c>
      <c r="D20" s="7">
        <v>45</v>
      </c>
      <c r="F20" s="14"/>
      <c r="I20" s="14"/>
    </row>
    <row r="21" spans="1:10" s="2" customFormat="1" ht="13.8" x14ac:dyDescent="0.25">
      <c r="B21" s="7" t="s">
        <v>43</v>
      </c>
      <c r="C21" s="7" t="s">
        <v>47</v>
      </c>
      <c r="D21" s="7">
        <v>78</v>
      </c>
      <c r="F21" s="5" t="s">
        <v>48</v>
      </c>
      <c r="G21" s="15">
        <f>SUMIF(B18:B22,"Débit",D18:D22)</f>
        <v>145</v>
      </c>
      <c r="I21" s="5" t="s">
        <v>49</v>
      </c>
      <c r="J21" s="15">
        <f>SUMIFS(D18:D22,B18:B22,"Débit",C18:C22,"Marketing")</f>
        <v>67</v>
      </c>
    </row>
    <row r="22" spans="1:10" s="2" customFormat="1" ht="13.8" x14ac:dyDescent="0.25">
      <c r="B22" s="7" t="s">
        <v>43</v>
      </c>
      <c r="C22" s="7" t="s">
        <v>44</v>
      </c>
      <c r="D22" s="7">
        <v>45</v>
      </c>
      <c r="F22" s="5" t="s">
        <v>50</v>
      </c>
      <c r="G22" s="15">
        <f>SUMIF(B18:B22,"Crédit",D18:D22)</f>
        <v>60</v>
      </c>
      <c r="I22" s="5" t="s">
        <v>51</v>
      </c>
      <c r="J22" s="15">
        <f>SUMIFS(D18:D22,B18:B22,"Débit",C18:C22,"Production")</f>
        <v>78</v>
      </c>
    </row>
    <row r="23" spans="1:10" s="2" customFormat="1" ht="13.8" x14ac:dyDescent="0.25"/>
    <row r="24" spans="1:10" s="2" customFormat="1" ht="15.6" x14ac:dyDescent="0.3">
      <c r="A24" s="3" t="s">
        <v>10</v>
      </c>
    </row>
    <row r="25" spans="1:10" s="2" customFormat="1" ht="13.8" x14ac:dyDescent="0.25"/>
    <row r="26" spans="1:10" s="2" customFormat="1" ht="13.8" x14ac:dyDescent="0.25">
      <c r="A26" s="2" t="s">
        <v>52</v>
      </c>
    </row>
    <row r="27" spans="1:10" s="2" customFormat="1" ht="13.8" x14ac:dyDescent="0.25"/>
    <row r="28" spans="1:10" s="2" customFormat="1" ht="13.8" x14ac:dyDescent="0.25">
      <c r="B28" s="5" t="s">
        <v>38</v>
      </c>
      <c r="C28" s="5" t="s">
        <v>39</v>
      </c>
      <c r="D28" s="5" t="s">
        <v>40</v>
      </c>
    </row>
    <row r="29" spans="1:10" s="2" customFormat="1" ht="13.8" x14ac:dyDescent="0.25">
      <c r="B29" s="7" t="s">
        <v>41</v>
      </c>
      <c r="C29" s="7" t="s">
        <v>42</v>
      </c>
      <c r="D29" s="7">
        <v>15</v>
      </c>
    </row>
    <row r="30" spans="1:10" s="2" customFormat="1" ht="13.8" x14ac:dyDescent="0.25">
      <c r="B30" s="7" t="s">
        <v>43</v>
      </c>
      <c r="C30" s="7" t="s">
        <v>44</v>
      </c>
      <c r="D30" s="7">
        <v>22</v>
      </c>
      <c r="F30" s="14" t="s">
        <v>45</v>
      </c>
      <c r="I30" s="14" t="s">
        <v>46</v>
      </c>
    </row>
    <row r="31" spans="1:10" s="2" customFormat="1" ht="13.8" x14ac:dyDescent="0.25">
      <c r="B31" s="7" t="s">
        <v>41</v>
      </c>
      <c r="C31" s="7" t="s">
        <v>42</v>
      </c>
      <c r="D31" s="7">
        <v>45</v>
      </c>
      <c r="F31" s="14"/>
      <c r="I31" s="14"/>
    </row>
    <row r="32" spans="1:10" s="2" customFormat="1" ht="13.8" x14ac:dyDescent="0.25">
      <c r="B32" s="7" t="s">
        <v>43</v>
      </c>
      <c r="C32" s="7" t="s">
        <v>47</v>
      </c>
      <c r="D32" s="7">
        <v>78</v>
      </c>
      <c r="F32" s="5" t="s">
        <v>48</v>
      </c>
      <c r="G32" s="15"/>
      <c r="I32" s="5" t="s">
        <v>49</v>
      </c>
      <c r="J32" s="15"/>
    </row>
    <row r="33" spans="2:10" s="2" customFormat="1" ht="13.8" x14ac:dyDescent="0.25">
      <c r="B33" s="7" t="s">
        <v>43</v>
      </c>
      <c r="C33" s="7" t="s">
        <v>44</v>
      </c>
      <c r="D33" s="7">
        <v>45</v>
      </c>
      <c r="F33" s="5" t="s">
        <v>50</v>
      </c>
      <c r="G33" s="15"/>
      <c r="I33" s="5" t="s">
        <v>51</v>
      </c>
      <c r="J33" s="15"/>
    </row>
    <row r="34" spans="2:10" s="2" customFormat="1" ht="13.8"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597A3-473A-4B84-A6B9-B793267CF2CD}">
  <dimension ref="A1:G31"/>
  <sheetViews>
    <sheetView workbookViewId="0">
      <selection activeCell="K17" sqref="K17"/>
    </sheetView>
  </sheetViews>
  <sheetFormatPr baseColWidth="10" defaultRowHeight="14.4" x14ac:dyDescent="0.3"/>
  <cols>
    <col min="6" max="6" width="31.5546875" customWidth="1"/>
  </cols>
  <sheetData>
    <row r="1" spans="1:7" s="2" customFormat="1" ht="22.8" x14ac:dyDescent="0.4">
      <c r="A1" s="1" t="s">
        <v>62</v>
      </c>
      <c r="F1" s="1" t="s">
        <v>251</v>
      </c>
    </row>
    <row r="2" spans="1:7" s="2" customFormat="1" ht="13.8" x14ac:dyDescent="0.25"/>
    <row r="3" spans="1:7" s="2" customFormat="1" ht="15.6" x14ac:dyDescent="0.3">
      <c r="A3" s="3" t="s">
        <v>0</v>
      </c>
    </row>
    <row r="4" spans="1:7" s="2" customFormat="1" ht="13.8" x14ac:dyDescent="0.25"/>
    <row r="5" spans="1:7" s="2" customFormat="1" ht="13.8" x14ac:dyDescent="0.25">
      <c r="A5" s="2" t="s">
        <v>54</v>
      </c>
    </row>
    <row r="6" spans="1:7" s="2" customFormat="1" ht="13.8" x14ac:dyDescent="0.25"/>
    <row r="7" spans="1:7" s="2" customFormat="1" ht="13.8" x14ac:dyDescent="0.25">
      <c r="A7" s="2" t="s">
        <v>55</v>
      </c>
    </row>
    <row r="8" spans="1:7" s="2" customFormat="1" ht="13.8" x14ac:dyDescent="0.25">
      <c r="B8" s="4" t="s">
        <v>56</v>
      </c>
      <c r="C8" s="4"/>
    </row>
    <row r="9" spans="1:7" s="2" customFormat="1" ht="13.8" x14ac:dyDescent="0.25">
      <c r="B9" s="4"/>
      <c r="C9" s="4"/>
    </row>
    <row r="10" spans="1:7" s="2" customFormat="1" ht="15.6" x14ac:dyDescent="0.3">
      <c r="A10" s="3" t="s">
        <v>7</v>
      </c>
      <c r="B10" s="4"/>
      <c r="C10" s="4"/>
    </row>
    <row r="11" spans="1:7" s="2" customFormat="1" ht="13.8" x14ac:dyDescent="0.25">
      <c r="B11" s="4"/>
      <c r="C11" s="4"/>
    </row>
    <row r="12" spans="1:7" s="2" customFormat="1" ht="13.8" x14ac:dyDescent="0.25">
      <c r="A12" s="2" t="s">
        <v>37</v>
      </c>
      <c r="B12" s="4"/>
      <c r="C12" s="4"/>
    </row>
    <row r="13" spans="1:7" s="2" customFormat="1" ht="13.8" x14ac:dyDescent="0.25">
      <c r="B13" s="4"/>
      <c r="C13" s="4"/>
    </row>
    <row r="14" spans="1:7" s="2" customFormat="1" ht="13.8" x14ac:dyDescent="0.25">
      <c r="B14" s="5" t="s">
        <v>38</v>
      </c>
      <c r="C14" s="5" t="s">
        <v>39</v>
      </c>
      <c r="D14" s="5" t="s">
        <v>40</v>
      </c>
      <c r="F14" s="14" t="s">
        <v>57</v>
      </c>
    </row>
    <row r="15" spans="1:7" s="2" customFormat="1" ht="13.8" x14ac:dyDescent="0.25">
      <c r="B15" s="7" t="s">
        <v>41</v>
      </c>
      <c r="C15" s="7" t="s">
        <v>42</v>
      </c>
      <c r="D15" s="7">
        <v>15</v>
      </c>
      <c r="F15" s="14"/>
    </row>
    <row r="16" spans="1:7" s="2" customFormat="1" ht="13.8" x14ac:dyDescent="0.25">
      <c r="B16" s="7" t="s">
        <v>43</v>
      </c>
      <c r="C16" s="7" t="s">
        <v>44</v>
      </c>
      <c r="D16" s="7">
        <v>22</v>
      </c>
      <c r="F16" s="5" t="s">
        <v>58</v>
      </c>
      <c r="G16" s="15">
        <f>COUNTIF(B15:B19,"Débit")</f>
        <v>3</v>
      </c>
    </row>
    <row r="17" spans="1:7" s="2" customFormat="1" ht="13.8" x14ac:dyDescent="0.25">
      <c r="B17" s="7" t="s">
        <v>41</v>
      </c>
      <c r="C17" s="7" t="s">
        <v>42</v>
      </c>
      <c r="D17" s="7">
        <v>45</v>
      </c>
      <c r="F17" s="5" t="s">
        <v>59</v>
      </c>
      <c r="G17" s="15">
        <f>COUNTIF(B15:B19,"Crédit")</f>
        <v>2</v>
      </c>
    </row>
    <row r="18" spans="1:7" s="2" customFormat="1" ht="13.8" x14ac:dyDescent="0.25">
      <c r="B18" s="7" t="s">
        <v>43</v>
      </c>
      <c r="C18" s="7" t="s">
        <v>47</v>
      </c>
      <c r="D18" s="7">
        <v>78</v>
      </c>
      <c r="F18" s="5" t="s">
        <v>60</v>
      </c>
      <c r="G18" s="15">
        <f>COUNTIF(D15:D19,"&gt;"&amp;30)</f>
        <v>3</v>
      </c>
    </row>
    <row r="19" spans="1:7" s="2" customFormat="1" ht="13.8" x14ac:dyDescent="0.25">
      <c r="B19" s="7" t="s">
        <v>43</v>
      </c>
      <c r="C19" s="7" t="s">
        <v>44</v>
      </c>
      <c r="D19" s="7">
        <v>45</v>
      </c>
      <c r="F19" s="5" t="s">
        <v>61</v>
      </c>
      <c r="G19" s="15">
        <f>COUNTIF(C15:C19,"Marketing")</f>
        <v>2</v>
      </c>
    </row>
    <row r="20" spans="1:7" s="2" customFormat="1" ht="13.8" x14ac:dyDescent="0.25"/>
    <row r="21" spans="1:7" s="2" customFormat="1" ht="15.6" x14ac:dyDescent="0.3">
      <c r="A21" s="3" t="s">
        <v>10</v>
      </c>
    </row>
    <row r="22" spans="1:7" s="2" customFormat="1" ht="13.8" x14ac:dyDescent="0.25"/>
    <row r="23" spans="1:7" s="2" customFormat="1" ht="13.8" x14ac:dyDescent="0.25">
      <c r="A23" s="2" t="s">
        <v>52</v>
      </c>
    </row>
    <row r="24" spans="1:7" s="2" customFormat="1" ht="13.8" x14ac:dyDescent="0.25"/>
    <row r="25" spans="1:7" s="2" customFormat="1" ht="13.8" x14ac:dyDescent="0.25">
      <c r="B25" s="5" t="s">
        <v>38</v>
      </c>
      <c r="C25" s="5" t="s">
        <v>39</v>
      </c>
      <c r="D25" s="5" t="s">
        <v>40</v>
      </c>
      <c r="F25" s="14" t="s">
        <v>57</v>
      </c>
    </row>
    <row r="26" spans="1:7" s="2" customFormat="1" ht="13.8" x14ac:dyDescent="0.25">
      <c r="B26" s="7" t="s">
        <v>41</v>
      </c>
      <c r="C26" s="7" t="s">
        <v>42</v>
      </c>
      <c r="D26" s="7">
        <v>15</v>
      </c>
      <c r="F26" s="14"/>
    </row>
    <row r="27" spans="1:7" s="2" customFormat="1" ht="13.8" x14ac:dyDescent="0.25">
      <c r="B27" s="7" t="s">
        <v>43</v>
      </c>
      <c r="C27" s="7" t="s">
        <v>44</v>
      </c>
      <c r="D27" s="7">
        <v>22</v>
      </c>
      <c r="F27" s="5" t="s">
        <v>58</v>
      </c>
      <c r="G27" s="15"/>
    </row>
    <row r="28" spans="1:7" s="2" customFormat="1" ht="13.8" x14ac:dyDescent="0.25">
      <c r="B28" s="7" t="s">
        <v>41</v>
      </c>
      <c r="C28" s="7" t="s">
        <v>42</v>
      </c>
      <c r="D28" s="7">
        <v>45</v>
      </c>
      <c r="F28" s="5" t="s">
        <v>59</v>
      </c>
      <c r="G28" s="15"/>
    </row>
    <row r="29" spans="1:7" s="2" customFormat="1" ht="13.8" x14ac:dyDescent="0.25">
      <c r="B29" s="7" t="s">
        <v>43</v>
      </c>
      <c r="C29" s="7" t="s">
        <v>47</v>
      </c>
      <c r="D29" s="7">
        <v>78</v>
      </c>
      <c r="F29" s="5" t="s">
        <v>60</v>
      </c>
      <c r="G29" s="15"/>
    </row>
    <row r="30" spans="1:7" s="2" customFormat="1" ht="13.8" x14ac:dyDescent="0.25">
      <c r="B30" s="7" t="s">
        <v>43</v>
      </c>
      <c r="C30" s="7" t="s">
        <v>44</v>
      </c>
      <c r="D30" s="7">
        <v>45</v>
      </c>
      <c r="F30" s="5" t="s">
        <v>61</v>
      </c>
      <c r="G30" s="15"/>
    </row>
    <row r="31" spans="1:7" s="2" customFormat="1" ht="13.8"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7DC73-424F-4287-91FA-B60815339650}">
  <dimension ref="A1:E39"/>
  <sheetViews>
    <sheetView workbookViewId="0">
      <selection activeCell="A2" sqref="A2"/>
    </sheetView>
  </sheetViews>
  <sheetFormatPr baseColWidth="10" defaultRowHeight="14.4" x14ac:dyDescent="0.3"/>
  <sheetData>
    <row r="1" spans="1:4" s="2" customFormat="1" ht="22.8" x14ac:dyDescent="0.4">
      <c r="A1" s="1" t="s">
        <v>68</v>
      </c>
    </row>
    <row r="2" spans="1:4" s="2" customFormat="1" ht="13.8" x14ac:dyDescent="0.25"/>
    <row r="3" spans="1:4" s="2" customFormat="1" ht="15.6" x14ac:dyDescent="0.3">
      <c r="A3" s="3" t="s">
        <v>0</v>
      </c>
    </row>
    <row r="4" spans="1:4" s="2" customFormat="1" ht="13.8" x14ac:dyDescent="0.25"/>
    <row r="5" spans="1:4" s="2" customFormat="1" ht="13.8" x14ac:dyDescent="0.25">
      <c r="A5" s="2" t="s">
        <v>63</v>
      </c>
    </row>
    <row r="6" spans="1:4" s="2" customFormat="1" ht="13.8" x14ac:dyDescent="0.25"/>
    <row r="7" spans="1:4" s="2" customFormat="1" ht="13.8" x14ac:dyDescent="0.25">
      <c r="A7" s="2" t="s">
        <v>64</v>
      </c>
    </row>
    <row r="8" spans="1:4" s="2" customFormat="1" ht="13.8" x14ac:dyDescent="0.25">
      <c r="B8" s="4" t="s">
        <v>65</v>
      </c>
    </row>
    <row r="9" spans="1:4" s="2" customFormat="1" ht="13.8" x14ac:dyDescent="0.25">
      <c r="B9" s="4"/>
    </row>
    <row r="10" spans="1:4" s="2" customFormat="1" ht="15.6" x14ac:dyDescent="0.3">
      <c r="A10" s="3" t="s">
        <v>7</v>
      </c>
      <c r="B10" s="4"/>
    </row>
    <row r="11" spans="1:4" s="2" customFormat="1" ht="13.8" x14ac:dyDescent="0.25">
      <c r="B11" s="4"/>
    </row>
    <row r="12" spans="1:4" s="2" customFormat="1" ht="13.8" x14ac:dyDescent="0.25">
      <c r="A12" s="2" t="s">
        <v>66</v>
      </c>
      <c r="B12" s="4"/>
    </row>
    <row r="13" spans="1:4" s="2" customFormat="1" ht="13.8" x14ac:dyDescent="0.25">
      <c r="B13" s="4"/>
    </row>
    <row r="14" spans="1:4" s="2" customFormat="1" ht="13.8" x14ac:dyDescent="0.25">
      <c r="B14" s="7"/>
      <c r="D14" s="14"/>
    </row>
    <row r="15" spans="1:4" s="2" customFormat="1" ht="13.8" x14ac:dyDescent="0.25">
      <c r="B15" s="7" t="s">
        <v>41</v>
      </c>
      <c r="D15" s="14"/>
    </row>
    <row r="16" spans="1:4" s="2" customFormat="1" ht="13.8" x14ac:dyDescent="0.25">
      <c r="B16" s="7" t="s">
        <v>41</v>
      </c>
      <c r="D16" s="14"/>
    </row>
    <row r="17" spans="1:5" s="2" customFormat="1" ht="13.8" x14ac:dyDescent="0.25">
      <c r="B17" s="7" t="s">
        <v>41</v>
      </c>
      <c r="D17" s="14"/>
    </row>
    <row r="18" spans="1:5" s="2" customFormat="1" ht="13.8" x14ac:dyDescent="0.25">
      <c r="B18" s="7"/>
      <c r="D18" s="14"/>
    </row>
    <row r="19" spans="1:5" s="2" customFormat="1" ht="13.8" x14ac:dyDescent="0.25">
      <c r="B19" s="7" t="s">
        <v>41</v>
      </c>
      <c r="D19" s="14"/>
    </row>
    <row r="20" spans="1:5" s="2" customFormat="1" ht="13.8" x14ac:dyDescent="0.25">
      <c r="B20" s="7"/>
      <c r="D20" s="14"/>
    </row>
    <row r="21" spans="1:5" s="2" customFormat="1" ht="13.8" x14ac:dyDescent="0.25">
      <c r="B21" s="7" t="s">
        <v>41</v>
      </c>
      <c r="D21" s="14"/>
    </row>
    <row r="22" spans="1:5" s="2" customFormat="1" ht="13.8" x14ac:dyDescent="0.25">
      <c r="B22" s="7" t="s">
        <v>41</v>
      </c>
      <c r="D22" s="14"/>
    </row>
    <row r="23" spans="1:5" s="2" customFormat="1" ht="13.8" x14ac:dyDescent="0.25">
      <c r="B23" s="7" t="s">
        <v>41</v>
      </c>
      <c r="D23" s="16" t="s">
        <v>67</v>
      </c>
      <c r="E23" s="17">
        <f>COUNTA(B14:B23)</f>
        <v>7</v>
      </c>
    </row>
    <row r="24" spans="1:5" s="2" customFormat="1" ht="13.8" x14ac:dyDescent="0.25"/>
    <row r="25" spans="1:5" s="2" customFormat="1" ht="15.6" x14ac:dyDescent="0.3">
      <c r="A25" s="3" t="s">
        <v>10</v>
      </c>
    </row>
    <row r="26" spans="1:5" s="2" customFormat="1" ht="13.8" x14ac:dyDescent="0.25"/>
    <row r="27" spans="1:5" s="2" customFormat="1" ht="13.8" x14ac:dyDescent="0.25">
      <c r="A27" s="2" t="s">
        <v>52</v>
      </c>
    </row>
    <row r="28" spans="1:5" s="2" customFormat="1" ht="13.8" x14ac:dyDescent="0.25"/>
    <row r="29" spans="1:5" s="2" customFormat="1" ht="13.8" x14ac:dyDescent="0.25">
      <c r="B29" s="7"/>
      <c r="D29" s="14"/>
    </row>
    <row r="30" spans="1:5" s="2" customFormat="1" ht="13.8" x14ac:dyDescent="0.25">
      <c r="B30" s="7" t="s">
        <v>41</v>
      </c>
      <c r="D30" s="14"/>
    </row>
    <row r="31" spans="1:5" s="2" customFormat="1" ht="13.8" x14ac:dyDescent="0.25">
      <c r="B31" s="7" t="s">
        <v>41</v>
      </c>
      <c r="D31" s="14"/>
    </row>
    <row r="32" spans="1:5" s="2" customFormat="1" ht="13.8" x14ac:dyDescent="0.25">
      <c r="B32" s="7" t="s">
        <v>41</v>
      </c>
      <c r="D32" s="14"/>
    </row>
    <row r="33" spans="2:5" s="2" customFormat="1" ht="13.8" x14ac:dyDescent="0.25">
      <c r="B33" s="7"/>
      <c r="D33" s="14"/>
    </row>
    <row r="34" spans="2:5" s="2" customFormat="1" ht="13.8" x14ac:dyDescent="0.25">
      <c r="B34" s="7" t="s">
        <v>41</v>
      </c>
      <c r="D34" s="14"/>
    </row>
    <row r="35" spans="2:5" s="2" customFormat="1" ht="13.8" x14ac:dyDescent="0.25">
      <c r="B35" s="7"/>
      <c r="D35" s="14"/>
    </row>
    <row r="36" spans="2:5" s="2" customFormat="1" ht="13.8" x14ac:dyDescent="0.25">
      <c r="B36" s="7" t="s">
        <v>41</v>
      </c>
      <c r="D36" s="14"/>
    </row>
    <row r="37" spans="2:5" s="2" customFormat="1" ht="13.8" x14ac:dyDescent="0.25">
      <c r="B37" s="7" t="s">
        <v>41</v>
      </c>
      <c r="D37" s="14"/>
    </row>
    <row r="38" spans="2:5" s="2" customFormat="1" ht="13.8" x14ac:dyDescent="0.25">
      <c r="B38" s="7" t="s">
        <v>41</v>
      </c>
      <c r="D38" s="16" t="s">
        <v>67</v>
      </c>
      <c r="E38" s="17"/>
    </row>
    <row r="39" spans="2:5" s="2" customFormat="1" ht="13.8"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5A99-E236-4190-BEFB-3FC0226E5CD7}">
  <dimension ref="A1:K108"/>
  <sheetViews>
    <sheetView workbookViewId="0">
      <selection activeCell="C15" sqref="C15"/>
    </sheetView>
  </sheetViews>
  <sheetFormatPr baseColWidth="10" defaultRowHeight="14.4" x14ac:dyDescent="0.3"/>
  <sheetData>
    <row r="1" spans="1:11" s="2" customFormat="1" ht="22.8" x14ac:dyDescent="0.4">
      <c r="A1" s="1" t="s">
        <v>92</v>
      </c>
      <c r="D1" s="18"/>
    </row>
    <row r="2" spans="1:11" s="2" customFormat="1" ht="15.6" x14ac:dyDescent="0.3">
      <c r="E2" s="110"/>
      <c r="F2" s="110"/>
      <c r="G2" s="110"/>
      <c r="H2" s="110"/>
      <c r="I2" s="110"/>
      <c r="J2" s="110"/>
      <c r="K2" s="110"/>
    </row>
    <row r="3" spans="1:11" s="2" customFormat="1" ht="15.6" x14ac:dyDescent="0.3">
      <c r="A3" s="3" t="s">
        <v>0</v>
      </c>
    </row>
    <row r="4" spans="1:11" s="2" customFormat="1" ht="13.8" x14ac:dyDescent="0.25"/>
    <row r="5" spans="1:11" s="2" customFormat="1" ht="13.8" x14ac:dyDescent="0.25">
      <c r="A5" s="2" t="s">
        <v>69</v>
      </c>
    </row>
    <row r="6" spans="1:11" s="2" customFormat="1" ht="13.8" x14ac:dyDescent="0.25">
      <c r="A6" s="2" t="s">
        <v>70</v>
      </c>
    </row>
    <row r="7" spans="1:11" s="2" customFormat="1" ht="13.8" x14ac:dyDescent="0.25">
      <c r="A7" s="2" t="s">
        <v>71</v>
      </c>
    </row>
    <row r="8" spans="1:11" s="2" customFormat="1" ht="13.8" x14ac:dyDescent="0.25"/>
    <row r="9" spans="1:11" s="2" customFormat="1" ht="13.8" x14ac:dyDescent="0.25">
      <c r="A9" s="11" t="s">
        <v>72</v>
      </c>
    </row>
    <row r="10" spans="1:11" s="2" customFormat="1" ht="13.8" x14ac:dyDescent="0.25">
      <c r="A10" s="19" t="s">
        <v>73</v>
      </c>
    </row>
    <row r="11" spans="1:11" s="2" customFormat="1" ht="13.8" x14ac:dyDescent="0.25">
      <c r="A11" s="19" t="s">
        <v>74</v>
      </c>
    </row>
    <row r="12" spans="1:11" s="2" customFormat="1" ht="13.8" x14ac:dyDescent="0.25">
      <c r="A12" s="19" t="s">
        <v>75</v>
      </c>
    </row>
    <row r="13" spans="1:11" s="2" customFormat="1" ht="13.8" x14ac:dyDescent="0.25">
      <c r="A13" s="19"/>
    </row>
    <row r="14" spans="1:11" s="2" customFormat="1" ht="13.8" x14ac:dyDescent="0.25">
      <c r="A14" s="20" t="s">
        <v>76</v>
      </c>
    </row>
    <row r="15" spans="1:11" s="2" customFormat="1" ht="13.8" x14ac:dyDescent="0.25"/>
    <row r="16" spans="1:11" s="2" customFormat="1" ht="15.6" x14ac:dyDescent="0.3">
      <c r="A16" s="3" t="s">
        <v>7</v>
      </c>
      <c r="B16" s="4"/>
    </row>
    <row r="17" spans="1:4" s="2" customFormat="1" ht="13.8" x14ac:dyDescent="0.25">
      <c r="B17" s="4"/>
    </row>
    <row r="18" spans="1:4" s="2" customFormat="1" ht="13.8" x14ac:dyDescent="0.25">
      <c r="A18" s="2" t="s">
        <v>77</v>
      </c>
      <c r="B18" s="4"/>
    </row>
    <row r="19" spans="1:4" s="2" customFormat="1" ht="13.8" x14ac:dyDescent="0.25">
      <c r="B19" s="4"/>
    </row>
    <row r="20" spans="1:4" s="2" customFormat="1" ht="13.8" x14ac:dyDescent="0.25">
      <c r="A20" s="21" t="s">
        <v>78</v>
      </c>
      <c r="B20" s="22">
        <v>0.05</v>
      </c>
    </row>
    <row r="21" spans="1:4" s="2" customFormat="1" ht="13.8" x14ac:dyDescent="0.25">
      <c r="B21" s="4"/>
    </row>
    <row r="22" spans="1:4" s="2" customFormat="1" ht="13.8" x14ac:dyDescent="0.25">
      <c r="B22" s="23"/>
      <c r="C22" s="5" t="s">
        <v>79</v>
      </c>
      <c r="D22" s="5" t="s">
        <v>80</v>
      </c>
    </row>
    <row r="23" spans="1:4" s="2" customFormat="1" ht="13.8" x14ac:dyDescent="0.25">
      <c r="B23" s="24" t="s">
        <v>81</v>
      </c>
      <c r="C23" s="25">
        <v>9.9</v>
      </c>
      <c r="D23" s="26">
        <f>C23*$B$20</f>
        <v>0.49500000000000005</v>
      </c>
    </row>
    <row r="24" spans="1:4" s="2" customFormat="1" ht="13.8" x14ac:dyDescent="0.25">
      <c r="B24" s="24" t="s">
        <v>82</v>
      </c>
      <c r="C24" s="25">
        <v>35.200000000000003</v>
      </c>
      <c r="D24" s="26">
        <f t="shared" ref="D24:D25" si="0">C24*$B$20</f>
        <v>1.7600000000000002</v>
      </c>
    </row>
    <row r="25" spans="1:4" s="2" customFormat="1" ht="13.8" x14ac:dyDescent="0.25">
      <c r="B25" s="24" t="s">
        <v>83</v>
      </c>
      <c r="C25" s="25">
        <v>7.9</v>
      </c>
      <c r="D25" s="26">
        <f t="shared" si="0"/>
        <v>0.39500000000000002</v>
      </c>
    </row>
    <row r="26" spans="1:4" s="2" customFormat="1" ht="13.8" x14ac:dyDescent="0.25"/>
    <row r="27" spans="1:4" s="2" customFormat="1" ht="15.6" x14ac:dyDescent="0.3">
      <c r="A27" s="3" t="s">
        <v>10</v>
      </c>
    </row>
    <row r="28" spans="1:4" s="2" customFormat="1" ht="13.8" x14ac:dyDescent="0.25"/>
    <row r="29" spans="1:4" s="2" customFormat="1" ht="13.8" x14ac:dyDescent="0.25">
      <c r="A29" s="2" t="s">
        <v>52</v>
      </c>
    </row>
    <row r="30" spans="1:4" s="2" customFormat="1" ht="13.8" x14ac:dyDescent="0.25"/>
    <row r="31" spans="1:4" s="2" customFormat="1" ht="13.8" x14ac:dyDescent="0.25">
      <c r="A31" s="21" t="s">
        <v>78</v>
      </c>
      <c r="B31" s="22">
        <v>0.05</v>
      </c>
    </row>
    <row r="32" spans="1:4" s="2" customFormat="1" ht="13.8" x14ac:dyDescent="0.25">
      <c r="B32" s="4"/>
    </row>
    <row r="33" spans="1:9" s="2" customFormat="1" ht="13.8" x14ac:dyDescent="0.25">
      <c r="B33" s="23"/>
      <c r="C33" s="5" t="s">
        <v>79</v>
      </c>
      <c r="D33" s="5" t="s">
        <v>80</v>
      </c>
    </row>
    <row r="34" spans="1:9" s="2" customFormat="1" ht="13.8" x14ac:dyDescent="0.25">
      <c r="B34" s="24" t="s">
        <v>81</v>
      </c>
      <c r="C34" s="25">
        <v>9.9</v>
      </c>
      <c r="D34" s="26"/>
    </row>
    <row r="35" spans="1:9" s="2" customFormat="1" ht="13.8" x14ac:dyDescent="0.25">
      <c r="B35" s="24" t="s">
        <v>82</v>
      </c>
      <c r="C35" s="25">
        <v>35.200000000000003</v>
      </c>
      <c r="D35" s="26"/>
    </row>
    <row r="36" spans="1:9" s="2" customFormat="1" ht="13.8" x14ac:dyDescent="0.25">
      <c r="B36" s="24" t="s">
        <v>83</v>
      </c>
      <c r="C36" s="25">
        <v>7.9</v>
      </c>
      <c r="D36" s="26"/>
    </row>
    <row r="37" spans="1:9" s="2" customFormat="1" ht="13.8" x14ac:dyDescent="0.25"/>
    <row r="38" spans="1:9" s="2" customFormat="1" ht="15.6" x14ac:dyDescent="0.3">
      <c r="A38" s="3" t="s">
        <v>84</v>
      </c>
      <c r="B38" s="4"/>
    </row>
    <row r="39" spans="1:9" s="2" customFormat="1" ht="13.8" x14ac:dyDescent="0.25">
      <c r="B39" s="4"/>
    </row>
    <row r="40" spans="1:9" s="27" customFormat="1" ht="55.2" x14ac:dyDescent="0.3">
      <c r="B40" s="28"/>
      <c r="C40" s="29" t="s">
        <v>85</v>
      </c>
      <c r="D40" s="29" t="s">
        <v>86</v>
      </c>
      <c r="E40" s="29" t="s">
        <v>87</v>
      </c>
      <c r="F40" s="30" t="s">
        <v>88</v>
      </c>
      <c r="G40" s="31" t="s">
        <v>89</v>
      </c>
      <c r="H40" s="31" t="s">
        <v>90</v>
      </c>
      <c r="I40" s="31" t="s">
        <v>91</v>
      </c>
    </row>
    <row r="41" spans="1:9" s="2" customFormat="1" x14ac:dyDescent="0.3">
      <c r="B41" s="24" t="s">
        <v>81</v>
      </c>
      <c r="C41" s="25">
        <v>9.6999999999999993</v>
      </c>
      <c r="D41" s="25">
        <v>9.9</v>
      </c>
      <c r="E41" s="25">
        <v>5.5</v>
      </c>
      <c r="F41" s="32">
        <v>0.05</v>
      </c>
      <c r="G41" s="26">
        <f>C41+C41*$F41</f>
        <v>10.184999999999999</v>
      </c>
      <c r="H41" s="26">
        <f t="shared" ref="H41:I43" si="1">D41+D41*$F41</f>
        <v>10.395</v>
      </c>
      <c r="I41" s="26">
        <f t="shared" si="1"/>
        <v>5.7750000000000004</v>
      </c>
    </row>
    <row r="42" spans="1:9" s="2" customFormat="1" x14ac:dyDescent="0.3">
      <c r="B42" s="24" t="s">
        <v>82</v>
      </c>
      <c r="C42" s="25">
        <v>33</v>
      </c>
      <c r="D42" s="25">
        <v>35.200000000000003</v>
      </c>
      <c r="E42" s="25">
        <v>25.2</v>
      </c>
      <c r="F42" s="32">
        <v>0.04</v>
      </c>
      <c r="G42" s="26">
        <f t="shared" ref="G42:G43" si="2">C42+C42*$F42</f>
        <v>34.32</v>
      </c>
      <c r="H42" s="26">
        <f t="shared" si="1"/>
        <v>36.608000000000004</v>
      </c>
      <c r="I42" s="26">
        <f t="shared" si="1"/>
        <v>26.207999999999998</v>
      </c>
    </row>
    <row r="43" spans="1:9" s="2" customFormat="1" x14ac:dyDescent="0.3">
      <c r="B43" s="24" t="s">
        <v>83</v>
      </c>
      <c r="C43" s="25">
        <v>7.3</v>
      </c>
      <c r="D43" s="25">
        <v>7.9</v>
      </c>
      <c r="E43" s="25">
        <v>5.0999999999999996</v>
      </c>
      <c r="F43" s="32">
        <v>3.7999999999999999E-2</v>
      </c>
      <c r="G43" s="26">
        <f t="shared" si="2"/>
        <v>7.5773999999999999</v>
      </c>
      <c r="H43" s="26">
        <f t="shared" si="1"/>
        <v>8.2002000000000006</v>
      </c>
      <c r="I43" s="26">
        <f t="shared" si="1"/>
        <v>5.2937999999999992</v>
      </c>
    </row>
    <row r="44" spans="1:9" s="2" customFormat="1" x14ac:dyDescent="0.3">
      <c r="F44" s="33"/>
    </row>
    <row r="45" spans="1:9" s="2" customFormat="1" x14ac:dyDescent="0.3">
      <c r="A45" s="2" t="s">
        <v>52</v>
      </c>
      <c r="F45" s="33"/>
    </row>
    <row r="46" spans="1:9" s="2" customFormat="1" x14ac:dyDescent="0.3">
      <c r="F46" s="33"/>
    </row>
    <row r="47" spans="1:9" s="27" customFormat="1" ht="55.2" x14ac:dyDescent="0.3">
      <c r="B47" s="28"/>
      <c r="C47" s="29" t="s">
        <v>85</v>
      </c>
      <c r="D47" s="29" t="s">
        <v>86</v>
      </c>
      <c r="E47" s="29" t="s">
        <v>87</v>
      </c>
      <c r="F47" s="30" t="s">
        <v>88</v>
      </c>
      <c r="G47" s="31" t="s">
        <v>89</v>
      </c>
      <c r="H47" s="31" t="s">
        <v>90</v>
      </c>
      <c r="I47" s="31" t="s">
        <v>91</v>
      </c>
    </row>
    <row r="48" spans="1:9" s="2" customFormat="1" x14ac:dyDescent="0.3">
      <c r="B48" s="24" t="s">
        <v>81</v>
      </c>
      <c r="C48" s="25">
        <v>9.6999999999999993</v>
      </c>
      <c r="D48" s="25">
        <v>9.9</v>
      </c>
      <c r="E48" s="25">
        <v>5.5</v>
      </c>
      <c r="F48" s="32">
        <v>0.05</v>
      </c>
      <c r="G48" s="26"/>
      <c r="H48" s="26"/>
      <c r="I48" s="26"/>
    </row>
    <row r="49" spans="2:9" s="2" customFormat="1" x14ac:dyDescent="0.3">
      <c r="B49" s="24" t="s">
        <v>82</v>
      </c>
      <c r="C49" s="25">
        <v>33</v>
      </c>
      <c r="D49" s="25">
        <v>35.200000000000003</v>
      </c>
      <c r="E49" s="25">
        <v>25.2</v>
      </c>
      <c r="F49" s="32">
        <v>0.04</v>
      </c>
      <c r="G49" s="26"/>
      <c r="H49" s="26"/>
      <c r="I49" s="26"/>
    </row>
    <row r="50" spans="2:9" s="2" customFormat="1" x14ac:dyDescent="0.3">
      <c r="B50" s="24" t="s">
        <v>83</v>
      </c>
      <c r="C50" s="25">
        <v>7.3</v>
      </c>
      <c r="D50" s="25">
        <v>7.9</v>
      </c>
      <c r="E50" s="25">
        <v>5.0999999999999996</v>
      </c>
      <c r="F50" s="32">
        <v>3.7999999999999999E-2</v>
      </c>
      <c r="G50" s="26"/>
      <c r="H50" s="26"/>
      <c r="I50" s="26"/>
    </row>
    <row r="51" spans="2:9" s="2" customFormat="1" ht="13.8" x14ac:dyDescent="0.25"/>
    <row r="52" spans="2:9" s="2" customFormat="1" ht="13.8" x14ac:dyDescent="0.25"/>
    <row r="53" spans="2:9" s="2" customFormat="1" ht="13.8" x14ac:dyDescent="0.25"/>
    <row r="54" spans="2:9" s="2" customFormat="1" ht="13.8" x14ac:dyDescent="0.25"/>
    <row r="55" spans="2:9" s="2" customFormat="1" ht="13.8" x14ac:dyDescent="0.25"/>
    <row r="56" spans="2:9" s="2" customFormat="1" ht="13.8" x14ac:dyDescent="0.25"/>
    <row r="57" spans="2:9" s="2" customFormat="1" ht="13.8" x14ac:dyDescent="0.25"/>
    <row r="58" spans="2:9" s="2" customFormat="1" ht="13.8" x14ac:dyDescent="0.25"/>
    <row r="59" spans="2:9" s="2" customFormat="1" ht="13.8" x14ac:dyDescent="0.25"/>
    <row r="60" spans="2:9" s="2" customFormat="1" ht="13.8" x14ac:dyDescent="0.25"/>
    <row r="61" spans="2:9" s="2" customFormat="1" ht="13.8" x14ac:dyDescent="0.25"/>
    <row r="62" spans="2:9" s="2" customFormat="1" ht="13.8" x14ac:dyDescent="0.25"/>
    <row r="63" spans="2:9" s="2" customFormat="1" ht="13.8" x14ac:dyDescent="0.25"/>
    <row r="64" spans="2:9" s="2" customFormat="1" ht="13.8" x14ac:dyDescent="0.25"/>
    <row r="65" s="2" customFormat="1" ht="13.8" x14ac:dyDescent="0.25"/>
    <row r="66" s="2" customFormat="1" ht="13.8" x14ac:dyDescent="0.25"/>
    <row r="67" s="2" customFormat="1" ht="13.8" x14ac:dyDescent="0.25"/>
    <row r="68" s="2" customFormat="1" ht="13.8" x14ac:dyDescent="0.25"/>
    <row r="69" s="2" customFormat="1" ht="13.8" x14ac:dyDescent="0.25"/>
    <row r="70" s="2" customFormat="1" ht="13.8" x14ac:dyDescent="0.25"/>
    <row r="71" s="2" customFormat="1" ht="13.8" x14ac:dyDescent="0.25"/>
    <row r="72" s="2" customFormat="1" ht="13.8" x14ac:dyDescent="0.25"/>
    <row r="73" s="2" customFormat="1" ht="13.8" x14ac:dyDescent="0.25"/>
    <row r="74" s="2" customFormat="1" ht="13.8" x14ac:dyDescent="0.25"/>
    <row r="75" s="2" customFormat="1" ht="13.8" x14ac:dyDescent="0.25"/>
    <row r="76" s="2" customFormat="1" ht="13.8" x14ac:dyDescent="0.25"/>
    <row r="77" s="2" customFormat="1" ht="13.8" x14ac:dyDescent="0.25"/>
    <row r="78" s="2" customFormat="1" ht="13.8" x14ac:dyDescent="0.25"/>
    <row r="79" s="2" customFormat="1" ht="13.8" x14ac:dyDescent="0.25"/>
    <row r="80" s="2" customFormat="1" ht="13.8" x14ac:dyDescent="0.25"/>
    <row r="81" s="2" customFormat="1" ht="13.8" x14ac:dyDescent="0.25"/>
    <row r="82" s="2" customFormat="1" ht="13.8" x14ac:dyDescent="0.25"/>
    <row r="83" s="2" customFormat="1" ht="13.8" x14ac:dyDescent="0.25"/>
    <row r="84" s="2" customFormat="1" ht="13.8" x14ac:dyDescent="0.25"/>
    <row r="85" s="2" customFormat="1" ht="13.8" x14ac:dyDescent="0.25"/>
    <row r="86" s="2" customFormat="1" ht="13.8" x14ac:dyDescent="0.25"/>
    <row r="87" s="2" customFormat="1" ht="13.8" x14ac:dyDescent="0.25"/>
    <row r="88" s="2" customFormat="1" ht="13.8" x14ac:dyDescent="0.25"/>
    <row r="89" s="2" customFormat="1" ht="13.8" x14ac:dyDescent="0.25"/>
    <row r="90" s="2" customFormat="1" ht="13.8" x14ac:dyDescent="0.25"/>
    <row r="91" s="2" customFormat="1" ht="13.8" x14ac:dyDescent="0.25"/>
    <row r="92" s="2" customFormat="1" ht="13.8" x14ac:dyDescent="0.25"/>
    <row r="93" s="2" customFormat="1" ht="13.8" x14ac:dyDescent="0.25"/>
    <row r="94" s="2" customFormat="1" ht="13.8" x14ac:dyDescent="0.25"/>
    <row r="95" s="2" customFormat="1" ht="13.8" x14ac:dyDescent="0.25"/>
    <row r="96" s="2" customFormat="1" ht="13.8" x14ac:dyDescent="0.25"/>
    <row r="97" s="2" customFormat="1" ht="13.8" x14ac:dyDescent="0.25"/>
    <row r="98" s="2" customFormat="1" ht="13.8" x14ac:dyDescent="0.25"/>
    <row r="99" s="2" customFormat="1" ht="13.8" x14ac:dyDescent="0.25"/>
    <row r="100" s="2" customFormat="1" ht="13.8" x14ac:dyDescent="0.25"/>
    <row r="101" s="2" customFormat="1" ht="13.8" x14ac:dyDescent="0.25"/>
    <row r="102" s="2" customFormat="1" ht="13.8" x14ac:dyDescent="0.25"/>
    <row r="103" s="2" customFormat="1" ht="13.8" x14ac:dyDescent="0.25"/>
    <row r="104" s="2" customFormat="1" ht="13.8" x14ac:dyDescent="0.25"/>
    <row r="105" s="2" customFormat="1" ht="13.8" x14ac:dyDescent="0.25"/>
    <row r="106" s="2" customFormat="1" ht="13.8" x14ac:dyDescent="0.25"/>
    <row r="107" s="2" customFormat="1" ht="13.8" x14ac:dyDescent="0.25"/>
    <row r="108" s="2" customFormat="1" ht="13.8" x14ac:dyDescent="0.25"/>
  </sheetData>
  <mergeCells count="1">
    <mergeCell ref="E2:K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8A5FA-BA3F-4739-95E7-06BC94D4A69D}">
  <dimension ref="A1:L73"/>
  <sheetViews>
    <sheetView zoomScale="98" zoomScaleNormal="98" workbookViewId="0">
      <selection activeCell="A2" sqref="A2"/>
    </sheetView>
  </sheetViews>
  <sheetFormatPr baseColWidth="10" defaultRowHeight="14.4" x14ac:dyDescent="0.3"/>
  <sheetData>
    <row r="1" spans="1:12" s="2" customFormat="1" ht="22.8" x14ac:dyDescent="0.4">
      <c r="A1" s="1" t="s">
        <v>132</v>
      </c>
      <c r="E1" s="18"/>
    </row>
    <row r="2" spans="1:12" s="2" customFormat="1" ht="15.6" x14ac:dyDescent="0.3">
      <c r="F2" s="110"/>
      <c r="G2" s="110"/>
      <c r="H2" s="110"/>
      <c r="I2" s="110"/>
      <c r="J2" s="110"/>
      <c r="K2" s="110"/>
      <c r="L2" s="110"/>
    </row>
    <row r="3" spans="1:12" s="2" customFormat="1" ht="15.6" x14ac:dyDescent="0.3">
      <c r="A3" s="3" t="s">
        <v>0</v>
      </c>
    </row>
    <row r="4" spans="1:12" s="2" customFormat="1" ht="13.8" x14ac:dyDescent="0.25"/>
    <row r="5" spans="1:12" s="2" customFormat="1" ht="13.8" x14ac:dyDescent="0.25">
      <c r="A5" s="2" t="s">
        <v>93</v>
      </c>
    </row>
    <row r="6" spans="1:12" s="2" customFormat="1" ht="13.8" x14ac:dyDescent="0.25"/>
    <row r="7" spans="1:12" s="2" customFormat="1" ht="13.8" x14ac:dyDescent="0.25">
      <c r="A7" s="11" t="s">
        <v>94</v>
      </c>
    </row>
    <row r="8" spans="1:12" s="2" customFormat="1" ht="13.8" x14ac:dyDescent="0.25">
      <c r="A8" s="19" t="s">
        <v>95</v>
      </c>
    </row>
    <row r="9" spans="1:12" s="2" customFormat="1" ht="13.8" x14ac:dyDescent="0.25">
      <c r="A9" s="19" t="s">
        <v>96</v>
      </c>
    </row>
    <row r="10" spans="1:12" s="2" customFormat="1" ht="13.8" x14ac:dyDescent="0.25"/>
    <row r="11" spans="1:12" s="2" customFormat="1" ht="13.8" x14ac:dyDescent="0.25">
      <c r="A11" s="2" t="s">
        <v>97</v>
      </c>
    </row>
    <row r="12" spans="1:12" s="2" customFormat="1" ht="13.8" x14ac:dyDescent="0.25"/>
    <row r="13" spans="1:12" s="2" customFormat="1" ht="15.6" x14ac:dyDescent="0.3">
      <c r="A13" s="3" t="s">
        <v>7</v>
      </c>
    </row>
    <row r="14" spans="1:12" s="2" customFormat="1" ht="13.8" x14ac:dyDescent="0.25"/>
    <row r="15" spans="1:12" s="2" customFormat="1" ht="13.8" x14ac:dyDescent="0.25"/>
    <row r="16" spans="1:12" s="2" customFormat="1" ht="27.6" x14ac:dyDescent="0.25">
      <c r="B16" s="34" t="s">
        <v>98</v>
      </c>
      <c r="C16" s="35" t="s">
        <v>99</v>
      </c>
      <c r="D16" s="35" t="s">
        <v>100</v>
      </c>
      <c r="E16" s="36" t="s">
        <v>101</v>
      </c>
      <c r="F16" s="36" t="s">
        <v>102</v>
      </c>
    </row>
    <row r="17" spans="1:6" s="2" customFormat="1" ht="13.8" x14ac:dyDescent="0.25">
      <c r="B17" s="37">
        <v>42005</v>
      </c>
      <c r="C17" s="38">
        <v>12540</v>
      </c>
      <c r="D17" s="38">
        <v>13587</v>
      </c>
      <c r="E17" s="39">
        <f>C17-D17</f>
        <v>-1047</v>
      </c>
      <c r="F17" s="39">
        <f>E17</f>
        <v>-1047</v>
      </c>
    </row>
    <row r="18" spans="1:6" s="2" customFormat="1" ht="13.8" x14ac:dyDescent="0.25">
      <c r="B18" s="37">
        <v>42036</v>
      </c>
      <c r="C18" s="38">
        <v>9542</v>
      </c>
      <c r="D18" s="38">
        <v>14568</v>
      </c>
      <c r="E18" s="39">
        <f t="shared" ref="E18:E27" si="0">C18-D18</f>
        <v>-5026</v>
      </c>
      <c r="F18" s="39">
        <f t="shared" ref="F18:F27" si="1">F17+E18</f>
        <v>-6073</v>
      </c>
    </row>
    <row r="19" spans="1:6" s="2" customFormat="1" ht="13.8" x14ac:dyDescent="0.25">
      <c r="B19" s="37">
        <v>42064</v>
      </c>
      <c r="C19" s="38">
        <v>8745</v>
      </c>
      <c r="D19" s="38">
        <v>9854</v>
      </c>
      <c r="E19" s="39">
        <f t="shared" si="0"/>
        <v>-1109</v>
      </c>
      <c r="F19" s="39">
        <f t="shared" si="1"/>
        <v>-7182</v>
      </c>
    </row>
    <row r="20" spans="1:6" s="2" customFormat="1" ht="13.8" x14ac:dyDescent="0.25">
      <c r="B20" s="37">
        <v>42095</v>
      </c>
      <c r="C20" s="38">
        <v>10254</v>
      </c>
      <c r="D20" s="38">
        <v>13587</v>
      </c>
      <c r="E20" s="39">
        <f t="shared" si="0"/>
        <v>-3333</v>
      </c>
      <c r="F20" s="39">
        <f t="shared" si="1"/>
        <v>-10515</v>
      </c>
    </row>
    <row r="21" spans="1:6" s="2" customFormat="1" ht="13.8" x14ac:dyDescent="0.25">
      <c r="B21" s="37">
        <v>42125</v>
      </c>
      <c r="C21" s="38">
        <v>18542</v>
      </c>
      <c r="D21" s="38">
        <v>14568</v>
      </c>
      <c r="E21" s="39">
        <f t="shared" si="0"/>
        <v>3974</v>
      </c>
      <c r="F21" s="39">
        <f t="shared" si="1"/>
        <v>-6541</v>
      </c>
    </row>
    <row r="22" spans="1:6" s="2" customFormat="1" ht="13.8" x14ac:dyDescent="0.25">
      <c r="B22" s="37">
        <v>42156</v>
      </c>
      <c r="C22" s="38">
        <v>12578</v>
      </c>
      <c r="D22" s="38">
        <v>9854</v>
      </c>
      <c r="E22" s="39">
        <f t="shared" si="0"/>
        <v>2724</v>
      </c>
      <c r="F22" s="39">
        <f t="shared" si="1"/>
        <v>-3817</v>
      </c>
    </row>
    <row r="23" spans="1:6" s="2" customFormat="1" ht="13.8" x14ac:dyDescent="0.25">
      <c r="B23" s="37">
        <v>42186</v>
      </c>
      <c r="C23" s="38">
        <v>13587</v>
      </c>
      <c r="D23" s="38">
        <v>7895</v>
      </c>
      <c r="E23" s="39">
        <f t="shared" si="0"/>
        <v>5692</v>
      </c>
      <c r="F23" s="39">
        <f t="shared" si="1"/>
        <v>1875</v>
      </c>
    </row>
    <row r="24" spans="1:6" s="2" customFormat="1" ht="13.8" x14ac:dyDescent="0.25">
      <c r="B24" s="37">
        <v>42217</v>
      </c>
      <c r="C24" s="38">
        <v>14568</v>
      </c>
      <c r="D24" s="38">
        <v>9999</v>
      </c>
      <c r="E24" s="39">
        <f t="shared" si="0"/>
        <v>4569</v>
      </c>
      <c r="F24" s="39">
        <f t="shared" si="1"/>
        <v>6444</v>
      </c>
    </row>
    <row r="25" spans="1:6" s="2" customFormat="1" ht="13.8" x14ac:dyDescent="0.25">
      <c r="B25" s="37">
        <v>42248</v>
      </c>
      <c r="C25" s="38">
        <v>18477</v>
      </c>
      <c r="D25" s="38">
        <v>18542</v>
      </c>
      <c r="E25" s="39">
        <f t="shared" si="0"/>
        <v>-65</v>
      </c>
      <c r="F25" s="39">
        <f t="shared" si="1"/>
        <v>6379</v>
      </c>
    </row>
    <row r="26" spans="1:6" s="2" customFormat="1" ht="13.8" x14ac:dyDescent="0.25">
      <c r="B26" s="37">
        <v>42278</v>
      </c>
      <c r="C26" s="38">
        <v>7895</v>
      </c>
      <c r="D26" s="38">
        <v>12578</v>
      </c>
      <c r="E26" s="39">
        <f t="shared" si="0"/>
        <v>-4683</v>
      </c>
      <c r="F26" s="39">
        <f t="shared" si="1"/>
        <v>1696</v>
      </c>
    </row>
    <row r="27" spans="1:6" s="2" customFormat="1" ht="13.8" x14ac:dyDescent="0.25">
      <c r="B27" s="37">
        <v>42309</v>
      </c>
      <c r="C27" s="38">
        <v>9999</v>
      </c>
      <c r="D27" s="38">
        <v>12578</v>
      </c>
      <c r="E27" s="39">
        <f t="shared" si="0"/>
        <v>-2579</v>
      </c>
      <c r="F27" s="39">
        <f t="shared" si="1"/>
        <v>-883</v>
      </c>
    </row>
    <row r="28" spans="1:6" s="2" customFormat="1" ht="13.8" x14ac:dyDescent="0.25"/>
    <row r="29" spans="1:6" s="2" customFormat="1" ht="13.8" x14ac:dyDescent="0.25"/>
    <row r="30" spans="1:6" s="2" customFormat="1" ht="15.6" x14ac:dyDescent="0.3">
      <c r="A30" s="3" t="s">
        <v>10</v>
      </c>
    </row>
    <row r="31" spans="1:6" s="2" customFormat="1" ht="13.8" x14ac:dyDescent="0.25"/>
    <row r="32" spans="1:6" s="2" customFormat="1" ht="13.8" x14ac:dyDescent="0.25">
      <c r="A32" s="2" t="s">
        <v>103</v>
      </c>
    </row>
    <row r="33" s="2" customFormat="1" ht="13.8" x14ac:dyDescent="0.25"/>
    <row r="34" s="2" customFormat="1" ht="13.8" x14ac:dyDescent="0.25"/>
    <row r="35" s="2" customFormat="1" ht="13.8" x14ac:dyDescent="0.25"/>
    <row r="36" s="2" customFormat="1" ht="13.8" x14ac:dyDescent="0.25"/>
    <row r="37" s="2" customFormat="1" ht="13.8" x14ac:dyDescent="0.25"/>
    <row r="38" s="2" customFormat="1" ht="13.8" x14ac:dyDescent="0.25"/>
    <row r="39" s="2" customFormat="1" ht="13.8" x14ac:dyDescent="0.25"/>
    <row r="40" s="2" customFormat="1" ht="13.8" x14ac:dyDescent="0.25"/>
    <row r="41" s="2" customFormat="1" ht="13.8" x14ac:dyDescent="0.25"/>
    <row r="42" s="2" customFormat="1" ht="13.8" x14ac:dyDescent="0.25"/>
    <row r="43" s="2" customFormat="1" ht="13.8" x14ac:dyDescent="0.25"/>
    <row r="44" s="2" customFormat="1" ht="13.8" x14ac:dyDescent="0.25"/>
    <row r="45" s="2" customFormat="1" ht="13.8" x14ac:dyDescent="0.25"/>
    <row r="46" s="2" customFormat="1" ht="13.8" x14ac:dyDescent="0.25"/>
    <row r="47" s="2" customFormat="1" ht="13.8" x14ac:dyDescent="0.25"/>
    <row r="48" s="2" customFormat="1" ht="13.8" x14ac:dyDescent="0.25"/>
    <row r="49" s="2" customFormat="1" ht="13.8" x14ac:dyDescent="0.25"/>
    <row r="50" s="2" customFormat="1" ht="13.8" x14ac:dyDescent="0.25"/>
    <row r="51" s="2" customFormat="1" ht="13.8" x14ac:dyDescent="0.25"/>
    <row r="52" s="2" customFormat="1" ht="13.8" x14ac:dyDescent="0.25"/>
    <row r="53" s="2" customFormat="1" ht="13.8" x14ac:dyDescent="0.25"/>
    <row r="54" s="2" customFormat="1" ht="13.8" x14ac:dyDescent="0.25"/>
    <row r="55" s="2" customFormat="1" ht="13.8" x14ac:dyDescent="0.25"/>
    <row r="56" s="2" customFormat="1" ht="13.8" x14ac:dyDescent="0.25"/>
    <row r="57" s="2" customFormat="1" ht="13.8" x14ac:dyDescent="0.25"/>
    <row r="58" s="2" customFormat="1" ht="13.8" x14ac:dyDescent="0.25"/>
    <row r="59" s="2" customFormat="1" ht="13.8" x14ac:dyDescent="0.25"/>
    <row r="60" s="2" customFormat="1" ht="13.8" x14ac:dyDescent="0.25"/>
    <row r="61" s="2" customFormat="1" ht="13.8" x14ac:dyDescent="0.25"/>
    <row r="62" s="2" customFormat="1" ht="13.8" x14ac:dyDescent="0.25"/>
    <row r="63" s="2" customFormat="1" ht="13.8" x14ac:dyDescent="0.25"/>
    <row r="64" s="2" customFormat="1" ht="13.8" x14ac:dyDescent="0.25"/>
    <row r="65" s="2" customFormat="1" ht="13.8" x14ac:dyDescent="0.25"/>
    <row r="66" s="2" customFormat="1" ht="13.8" x14ac:dyDescent="0.25"/>
    <row r="67" s="2" customFormat="1" ht="13.8" x14ac:dyDescent="0.25"/>
    <row r="68" s="2" customFormat="1" ht="13.8" x14ac:dyDescent="0.25"/>
    <row r="69" s="2" customFormat="1" ht="13.8" x14ac:dyDescent="0.25"/>
    <row r="70" s="2" customFormat="1" ht="13.8" x14ac:dyDescent="0.25"/>
    <row r="71" s="2" customFormat="1" ht="13.8" x14ac:dyDescent="0.25"/>
    <row r="72" s="2" customFormat="1" ht="13.8" x14ac:dyDescent="0.25"/>
    <row r="73" s="2" customFormat="1" ht="13.8" x14ac:dyDescent="0.25"/>
  </sheetData>
  <mergeCells count="1">
    <mergeCell ref="F2:L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B6471-19D3-4DFB-9C9B-F76C90FAD3E7}">
  <dimension ref="A1:M29"/>
  <sheetViews>
    <sheetView workbookViewId="0">
      <selection activeCell="G2" sqref="G2:M2"/>
    </sheetView>
  </sheetViews>
  <sheetFormatPr baseColWidth="10" defaultRowHeight="14.4" x14ac:dyDescent="0.3"/>
  <sheetData>
    <row r="1" spans="1:13" s="2" customFormat="1" ht="22.8" x14ac:dyDescent="0.4">
      <c r="A1" s="1" t="s">
        <v>131</v>
      </c>
      <c r="F1" s="18"/>
    </row>
    <row r="2" spans="1:13" s="2" customFormat="1" ht="15.6" x14ac:dyDescent="0.3">
      <c r="G2" s="110"/>
      <c r="H2" s="110"/>
      <c r="I2" s="110"/>
      <c r="J2" s="110"/>
      <c r="K2" s="110"/>
      <c r="L2" s="110"/>
      <c r="M2" s="110"/>
    </row>
    <row r="3" spans="1:13" s="2" customFormat="1" ht="15.6" x14ac:dyDescent="0.3">
      <c r="A3" s="3" t="s">
        <v>0</v>
      </c>
    </row>
    <row r="4" spans="1:13" s="2" customFormat="1" ht="13.8" x14ac:dyDescent="0.25"/>
    <row r="5" spans="1:13" s="2" customFormat="1" ht="13.8" x14ac:dyDescent="0.25">
      <c r="A5" s="11" t="s">
        <v>104</v>
      </c>
    </row>
    <row r="6" spans="1:13" s="2" customFormat="1" ht="13.8" x14ac:dyDescent="0.25">
      <c r="A6" s="2" t="s">
        <v>105</v>
      </c>
    </row>
    <row r="7" spans="1:13" s="2" customFormat="1" ht="13.8" x14ac:dyDescent="0.25"/>
    <row r="8" spans="1:13" s="2" customFormat="1" ht="13.8" x14ac:dyDescent="0.25">
      <c r="A8" s="2" t="s">
        <v>106</v>
      </c>
    </row>
    <row r="9" spans="1:13" s="2" customFormat="1" ht="13.8" x14ac:dyDescent="0.25"/>
    <row r="10" spans="1:13" s="2" customFormat="1" ht="13.8" x14ac:dyDescent="0.25">
      <c r="A10" s="2" t="s">
        <v>107</v>
      </c>
    </row>
    <row r="11" spans="1:13" s="2" customFormat="1" ht="13.8" x14ac:dyDescent="0.25"/>
    <row r="12" spans="1:13" s="2" customFormat="1" ht="15.6" x14ac:dyDescent="0.3">
      <c r="A12" s="3" t="s">
        <v>7</v>
      </c>
    </row>
    <row r="13" spans="1:13" s="2" customFormat="1" ht="13.8" x14ac:dyDescent="0.25"/>
    <row r="14" spans="1:13" s="41" customFormat="1" ht="13.8" x14ac:dyDescent="0.25">
      <c r="A14" s="40" t="s">
        <v>108</v>
      </c>
    </row>
    <row r="15" spans="1:13" s="41" customFormat="1" ht="13.8" x14ac:dyDescent="0.25"/>
    <row r="16" spans="1:13" s="41" customFormat="1" ht="13.8" x14ac:dyDescent="0.25">
      <c r="B16" s="42" t="s">
        <v>109</v>
      </c>
      <c r="C16" s="42" t="s">
        <v>110</v>
      </c>
      <c r="D16" s="42" t="s">
        <v>111</v>
      </c>
      <c r="E16" s="42" t="s">
        <v>112</v>
      </c>
      <c r="F16" s="42" t="s">
        <v>113</v>
      </c>
      <c r="G16" s="42" t="s">
        <v>114</v>
      </c>
      <c r="H16" s="42" t="s">
        <v>115</v>
      </c>
    </row>
    <row r="17" spans="1:8" s="41" customFormat="1" ht="13.8" x14ac:dyDescent="0.25">
      <c r="B17" s="43">
        <v>1</v>
      </c>
      <c r="C17" s="43" t="s">
        <v>116</v>
      </c>
      <c r="D17" s="43" t="s">
        <v>117</v>
      </c>
      <c r="E17" s="43">
        <v>28</v>
      </c>
      <c r="F17" s="43" t="s">
        <v>118</v>
      </c>
      <c r="G17" s="43">
        <v>178</v>
      </c>
      <c r="H17" s="43">
        <v>70</v>
      </c>
    </row>
    <row r="18" spans="1:8" s="41" customFormat="1" ht="13.8" x14ac:dyDescent="0.25">
      <c r="B18" s="43">
        <v>2</v>
      </c>
      <c r="C18" s="43" t="s">
        <v>119</v>
      </c>
      <c r="D18" s="43" t="s">
        <v>120</v>
      </c>
      <c r="E18" s="43">
        <v>31</v>
      </c>
      <c r="F18" s="43" t="s">
        <v>121</v>
      </c>
      <c r="G18" s="43">
        <v>163</v>
      </c>
      <c r="H18" s="43">
        <v>60</v>
      </c>
    </row>
    <row r="19" spans="1:8" s="41" customFormat="1" ht="13.8" x14ac:dyDescent="0.25">
      <c r="B19" s="43">
        <v>3</v>
      </c>
      <c r="C19" s="43" t="s">
        <v>122</v>
      </c>
      <c r="D19" s="43" t="s">
        <v>123</v>
      </c>
      <c r="E19" s="43">
        <v>68</v>
      </c>
      <c r="F19" s="43" t="s">
        <v>118</v>
      </c>
      <c r="G19" s="43">
        <v>177</v>
      </c>
      <c r="H19" s="43">
        <v>76</v>
      </c>
    </row>
    <row r="20" spans="1:8" s="41" customFormat="1" ht="13.8" x14ac:dyDescent="0.25">
      <c r="B20" s="43">
        <v>4</v>
      </c>
      <c r="C20" s="43" t="s">
        <v>124</v>
      </c>
      <c r="D20" s="43" t="s">
        <v>125</v>
      </c>
      <c r="E20" s="43">
        <v>45</v>
      </c>
      <c r="F20" s="43" t="s">
        <v>121</v>
      </c>
      <c r="G20" s="43">
        <v>170</v>
      </c>
      <c r="H20" s="43">
        <v>55</v>
      </c>
    </row>
    <row r="21" spans="1:8" s="41" customFormat="1" ht="13.8" x14ac:dyDescent="0.25">
      <c r="B21" s="43">
        <v>5</v>
      </c>
      <c r="C21" s="43" t="s">
        <v>126</v>
      </c>
      <c r="D21" s="43" t="s">
        <v>127</v>
      </c>
      <c r="E21" s="43">
        <v>39</v>
      </c>
      <c r="F21" s="43" t="s">
        <v>121</v>
      </c>
      <c r="G21" s="43">
        <v>161</v>
      </c>
      <c r="H21" s="43">
        <v>62</v>
      </c>
    </row>
    <row r="22" spans="1:8" s="41" customFormat="1" ht="13.8" x14ac:dyDescent="0.25">
      <c r="B22" s="43">
        <v>6</v>
      </c>
      <c r="C22" s="43" t="s">
        <v>128</v>
      </c>
      <c r="D22" s="43" t="s">
        <v>129</v>
      </c>
      <c r="E22" s="43">
        <v>49</v>
      </c>
      <c r="F22" s="43" t="s">
        <v>118</v>
      </c>
      <c r="G22" s="43">
        <v>177</v>
      </c>
      <c r="H22" s="43">
        <v>74</v>
      </c>
    </row>
    <row r="23" spans="1:8" s="41" customFormat="1" ht="13.8" x14ac:dyDescent="0.25"/>
    <row r="24" spans="1:8" s="41" customFormat="1" ht="15.6" x14ac:dyDescent="0.3">
      <c r="A24" s="3" t="s">
        <v>10</v>
      </c>
    </row>
    <row r="25" spans="1:8" s="41" customFormat="1" ht="13.8" x14ac:dyDescent="0.25"/>
    <row r="26" spans="1:8" s="2" customFormat="1" ht="13.8" x14ac:dyDescent="0.25">
      <c r="A26" s="2" t="s">
        <v>130</v>
      </c>
    </row>
    <row r="27" spans="1:8" s="2" customFormat="1" ht="13.8" x14ac:dyDescent="0.25"/>
    <row r="28" spans="1:8" s="2" customFormat="1" ht="13.8" x14ac:dyDescent="0.25"/>
    <row r="29" spans="1:8" s="2" customFormat="1" ht="13.8" x14ac:dyDescent="0.25"/>
  </sheetData>
  <mergeCells count="1">
    <mergeCell ref="G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SOMME</vt:lpstr>
      <vt:lpstr>MOYENNE</vt:lpstr>
      <vt:lpstr>SI</vt:lpstr>
      <vt:lpstr>SOMME.SI</vt:lpstr>
      <vt:lpstr>NB.SI</vt:lpstr>
      <vt:lpstr>NB.VAL</vt:lpstr>
      <vt:lpstr>$</vt:lpstr>
      <vt:lpstr>GRAPHIQUE</vt:lpstr>
      <vt:lpstr>FILTRES</vt:lpstr>
      <vt:lpstr>TCD</vt:lpstr>
      <vt:lpstr>MFC</vt:lpstr>
      <vt:lpstr>AUJOURDHUI</vt:lpstr>
      <vt:lpstr>DATEDIF</vt:lpstr>
      <vt:lpstr>EXO SOMMATIF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FOAD ARSTM</cp:lastModifiedBy>
  <dcterms:created xsi:type="dcterms:W3CDTF">2025-10-15T11:00:10Z</dcterms:created>
  <dcterms:modified xsi:type="dcterms:W3CDTF">2025-10-15T11:54:43Z</dcterms:modified>
</cp:coreProperties>
</file>